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55" windowHeight="7290" activeTab="0"/>
  </bookViews>
  <sheets>
    <sheet name="Str.tytuł" sheetId="1" r:id="rId1"/>
    <sheet name="plan" sheetId="2" r:id="rId2"/>
    <sheet name="przedmioty obieralne" sheetId="3" r:id="rId3"/>
  </sheets>
  <definedNames>
    <definedName name="_xlnm.Print_Area" localSheetId="2">'przedmioty obieralne'!$A$1:$CC$46</definedName>
  </definedNames>
  <calcPr fullCalcOnLoad="1"/>
</workbook>
</file>

<file path=xl/sharedStrings.xml><?xml version="1.0" encoding="utf-8"?>
<sst xmlns="http://schemas.openxmlformats.org/spreadsheetml/2006/main" count="529" uniqueCount="258">
  <si>
    <t xml:space="preserve">Gliwice, 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</si>
  <si>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</si>
  <si>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</si>
  <si>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</si>
  <si>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</si>
  <si>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</si>
  <si>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</si>
  <si>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</si>
  <si>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</si>
  <si>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</si>
  <si>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</si>
  <si>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</si>
  <si>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</si>
  <si>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</si>
  <si>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</si>
  <si>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</si>
  <si>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</si>
  <si>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</si>
  <si>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</si>
  <si>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Algebra</t>
  </si>
  <si>
    <t>Analiza matematyczna</t>
  </si>
  <si>
    <t xml:space="preserve">Fizyka </t>
  </si>
  <si>
    <t>Teoria obwodów</t>
  </si>
  <si>
    <t xml:space="preserve">Podstawy elektroniki </t>
  </si>
  <si>
    <t xml:space="preserve">Technika wysokich napięć </t>
  </si>
  <si>
    <t>Energoelektronika</t>
  </si>
  <si>
    <t>Nazwa przedmiotu</t>
  </si>
  <si>
    <t>ECTS</t>
  </si>
  <si>
    <t>godz.</t>
  </si>
  <si>
    <t>Metody numeryczne</t>
  </si>
  <si>
    <t>Politechnika Śląska</t>
  </si>
  <si>
    <t>Wydział Elektryczny</t>
  </si>
  <si>
    <t>-</t>
  </si>
  <si>
    <r>
      <t>Kierunek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Elektrotechnika</t>
    </r>
    <r>
      <rPr>
        <b/>
        <sz val="12"/>
        <rFont val="Arial CE"/>
        <family val="2"/>
      </rPr>
      <t xml:space="preserve"> </t>
    </r>
  </si>
  <si>
    <t xml:space="preserve"> </t>
  </si>
  <si>
    <t>Informatyka</t>
  </si>
  <si>
    <t>Przedmioty kierunkowe</t>
  </si>
  <si>
    <t>Inżynieria elektryczna w transporcie</t>
  </si>
  <si>
    <t>Wprowadzenie do telekomunikacji</t>
  </si>
  <si>
    <t>Wytwarzanie energii elektrycznej</t>
  </si>
  <si>
    <t>Niekonwencjonalne źródła energii</t>
  </si>
  <si>
    <t>Roboty i manipulatory</t>
  </si>
  <si>
    <t>Praktyka zawodowa</t>
  </si>
  <si>
    <t>Elektrotechnika - wybrane zagadnienia</t>
  </si>
  <si>
    <t>Kompatybilność elektromagnetyczna</t>
  </si>
  <si>
    <t>Przedmioty humanistyczno-ekonomiczno-społeczne</t>
  </si>
  <si>
    <t>Prawo własności intelektualnej</t>
  </si>
  <si>
    <t>Język obcy (angielski)</t>
  </si>
  <si>
    <t>Podstawy telekomunikacji</t>
  </si>
  <si>
    <t>Zarządzanie informacją</t>
  </si>
  <si>
    <t>Jednostka</t>
  </si>
  <si>
    <t>RE3/2</t>
  </si>
  <si>
    <t>RE3</t>
  </si>
  <si>
    <t>RE5</t>
  </si>
  <si>
    <t>RE6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</si>
  <si>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</si>
  <si>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</si>
  <si>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</si>
  <si>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</si>
  <si>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</si>
  <si>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</si>
  <si>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</si>
  <si>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</si>
  <si>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-przedmiot wybieralny</t>
  </si>
  <si>
    <t>O3</t>
  </si>
  <si>
    <t>O4</t>
  </si>
  <si>
    <t>O5</t>
  </si>
  <si>
    <t>O1</t>
  </si>
  <si>
    <t>O2</t>
  </si>
  <si>
    <t>O6</t>
  </si>
  <si>
    <t>O7</t>
  </si>
  <si>
    <t>O8</t>
  </si>
  <si>
    <t>PRZEDMIOTY TECHNICZNE I DYPLOMOWE WYBIERALNE</t>
  </si>
  <si>
    <t>Przedmioty techniczne i dyplomowe - wybieralne</t>
  </si>
  <si>
    <t>-przedmiot w j.angielskim</t>
  </si>
  <si>
    <t>studia niestacjonarne zaoczne, I stopień</t>
  </si>
  <si>
    <r>
      <t xml:space="preserve"> Kierunek </t>
    </r>
    <r>
      <rPr>
        <b/>
        <i/>
        <sz val="10"/>
        <rFont val="Arial CE"/>
        <family val="2"/>
      </rPr>
      <t>Elektrotechnika</t>
    </r>
    <r>
      <rPr>
        <b/>
        <sz val="10"/>
        <rFont val="Arial CE"/>
        <family val="2"/>
      </rPr>
      <t>. Studia niestacjonarne zaoczne, I stopnia.
Specjalność: Inżynieria elektryczna.</t>
    </r>
  </si>
  <si>
    <t>VIII</t>
  </si>
  <si>
    <t>Technika inżynierska</t>
  </si>
  <si>
    <t>Informatyka w inżynierii elektrycznej</t>
  </si>
  <si>
    <t>Grafika inżynierska</t>
  </si>
  <si>
    <t>Podstawy elektrotechniki</t>
  </si>
  <si>
    <t>Teoria obwodów - laboratorium</t>
  </si>
  <si>
    <t>Podstawy automatyki i sterowania</t>
  </si>
  <si>
    <t xml:space="preserve">Bezpieczeństwo użytkowania urządzeń elektrycznych </t>
  </si>
  <si>
    <t xml:space="preserve">Maszyny elektryczne </t>
  </si>
  <si>
    <t>Maszyny elektryczne - laboratorium</t>
  </si>
  <si>
    <t>Podstawy napędu elektrycznego</t>
  </si>
  <si>
    <t>Energoelektroniczne układy napędowe</t>
  </si>
  <si>
    <t xml:space="preserve">Technika cyfrowa i mikroprocesorowa </t>
  </si>
  <si>
    <t xml:space="preserve">Podstawy elektroenergetyki </t>
  </si>
  <si>
    <t>Urządzenia elektryczne</t>
  </si>
  <si>
    <t>Podstawy mechaniki</t>
  </si>
  <si>
    <t>6 tygodni</t>
  </si>
  <si>
    <t xml:space="preserve">Projekt inżynierski </t>
  </si>
  <si>
    <t>Elektromechaniczne elementy wykonawcze</t>
  </si>
  <si>
    <t>Technologia układów elektronicznych</t>
  </si>
  <si>
    <t>O9</t>
  </si>
  <si>
    <t>Diagnostyka układów napędowych</t>
  </si>
  <si>
    <t>O10</t>
  </si>
  <si>
    <t>O11</t>
  </si>
  <si>
    <t>O12</t>
  </si>
  <si>
    <t>O13</t>
  </si>
  <si>
    <t>O14</t>
  </si>
  <si>
    <t>O15</t>
  </si>
  <si>
    <t>O16</t>
  </si>
  <si>
    <t>O17</t>
  </si>
  <si>
    <t>Zabezpieczenia i automatyka w elektroenergetyce</t>
  </si>
  <si>
    <t>O18</t>
  </si>
  <si>
    <t>O19</t>
  </si>
  <si>
    <t>Sterowniki programowalne PLC</t>
  </si>
  <si>
    <t>O20</t>
  </si>
  <si>
    <t>O21</t>
  </si>
  <si>
    <t>Systemy CAD w układach sterowania</t>
  </si>
  <si>
    <t>O22</t>
  </si>
  <si>
    <t>O23</t>
  </si>
  <si>
    <t>Modelowanie elementów i obiektów SEE w Matlabie</t>
  </si>
  <si>
    <t>O24</t>
  </si>
  <si>
    <t>O25</t>
  </si>
  <si>
    <t>O26</t>
  </si>
  <si>
    <t>O27</t>
  </si>
  <si>
    <t>O28</t>
  </si>
  <si>
    <t xml:space="preserve">Przedmioty techniczne i dyplomowe - wybieralne </t>
  </si>
  <si>
    <t xml:space="preserve">RAZEM  </t>
  </si>
  <si>
    <t xml:space="preserve">SUMA GODZIN  </t>
  </si>
  <si>
    <t xml:space="preserve"> LICZBA EGZAMINÓW  </t>
  </si>
  <si>
    <t>Plan studiów</t>
  </si>
  <si>
    <t>I.Terlecka</t>
  </si>
  <si>
    <t>RJM1</t>
  </si>
  <si>
    <t>Przedmiot humanistyczny - wybieralny</t>
  </si>
  <si>
    <t>Podstawy zarządzania dla inżynierów</t>
  </si>
  <si>
    <t>A.Kowalik</t>
  </si>
  <si>
    <t>Prawo gospodarcze i handlowe</t>
  </si>
  <si>
    <t>A.Bodora</t>
  </si>
  <si>
    <t>M.Sajkowski</t>
  </si>
  <si>
    <t>P.Rzepka</t>
  </si>
  <si>
    <t>A.Latko</t>
  </si>
  <si>
    <t>D.Gonscz</t>
  </si>
  <si>
    <t>P.Świszcz</t>
  </si>
  <si>
    <t>M.Hyla</t>
  </si>
  <si>
    <t>B.Witek</t>
  </si>
  <si>
    <t>03a</t>
  </si>
  <si>
    <t>03b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</si>
  <si>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</si>
  <si>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</si>
  <si>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</si>
  <si>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</si>
  <si>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</si>
  <si>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</si>
  <si>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</si>
  <si>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</si>
  <si>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</si>
  <si>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</si>
  <si>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</si>
  <si>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</si>
  <si>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</si>
  <si>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</si>
  <si>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</si>
  <si>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</si>
  <si>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</si>
  <si>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</si>
  <si>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</si>
  <si>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</si>
  <si>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</si>
  <si>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</si>
  <si>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</si>
  <si>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</si>
  <si>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</si>
  <si>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</si>
  <si>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</si>
  <si>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</si>
  <si>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</si>
  <si>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</si>
  <si>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</si>
  <si>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</si>
  <si>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</si>
  <si>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</si>
  <si>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03a/b</t>
  </si>
  <si>
    <t>R.Frączek</t>
  </si>
  <si>
    <t>A.Samulewicz</t>
  </si>
  <si>
    <t>R.Wituła</t>
  </si>
  <si>
    <t>RMS1</t>
  </si>
  <si>
    <t>D.Spałek</t>
  </si>
  <si>
    <t>P.Kościelniak</t>
  </si>
  <si>
    <t>RJP10</t>
  </si>
  <si>
    <t>C.Tyszkiewicz</t>
  </si>
  <si>
    <t>RE4</t>
  </si>
  <si>
    <t>R.Sosiński</t>
  </si>
  <si>
    <t>Z.Pilch</t>
  </si>
  <si>
    <t>P.Holajn</t>
  </si>
  <si>
    <t>P.Holajn (III) ; D.Spałek (IV)</t>
  </si>
  <si>
    <t>A.Cichy</t>
  </si>
  <si>
    <t>K.Musioł</t>
  </si>
  <si>
    <t>H.Kocot</t>
  </si>
  <si>
    <t>R.Krok</t>
  </si>
  <si>
    <t>P.Zaleśny</t>
  </si>
  <si>
    <t>J.Tokarski</t>
  </si>
  <si>
    <t>M.Szadkowski</t>
  </si>
  <si>
    <t>T.Rusek</t>
  </si>
  <si>
    <t>R.Setlak</t>
  </si>
  <si>
    <t>M.Stępień</t>
  </si>
  <si>
    <t>B.Drak</t>
  </si>
  <si>
    <t>T.Trawiński</t>
  </si>
  <si>
    <t>J.Guzik; B.Witek</t>
  </si>
  <si>
    <t>RE2; RE1</t>
  </si>
  <si>
    <t>R.Miksiewicz</t>
  </si>
  <si>
    <t>B.Kulesz</t>
  </si>
  <si>
    <t>Elementy wykonawcze z magnesami trwałymi</t>
  </si>
  <si>
    <t>G.Kłapyta</t>
  </si>
  <si>
    <t>D.Krawczyk</t>
  </si>
  <si>
    <t>R.Grzenik</t>
  </si>
  <si>
    <t>A.Met</t>
  </si>
  <si>
    <t>Elektroniczne przyrządy pomiarowe</t>
  </si>
  <si>
    <t>Rozproszone systemy pomiarowe</t>
  </si>
  <si>
    <t>A.Skórkowski</t>
  </si>
  <si>
    <t>J.Kapinos</t>
  </si>
  <si>
    <t>A.Halinka; M.Szewczyk</t>
  </si>
  <si>
    <t>Wpływ technologii wytwarzania energii elektrycznej na bezpieczeństwo pracy SEE</t>
  </si>
  <si>
    <t>Podstawy EAZ</t>
  </si>
  <si>
    <t>Programowanie sterowników PLC metodami wysokiego poziomu</t>
  </si>
  <si>
    <t>A.Nocoń</t>
  </si>
  <si>
    <t>Projektowanie i prototypowanie układów sterowania</t>
  </si>
  <si>
    <t>Modelowanie układów elektroenergetycznych</t>
  </si>
  <si>
    <t>Układy pracy niekonwencjonalnych źródeł energii</t>
  </si>
  <si>
    <t>Pomiary diagnostyczne</t>
  </si>
  <si>
    <t>J.Guzik</t>
  </si>
  <si>
    <t>R.Kroczek</t>
  </si>
  <si>
    <t>Technologia układów mechatronicznych</t>
  </si>
  <si>
    <t>Diagnostyka układów elektromechanicznych</t>
  </si>
  <si>
    <t>Maszyny elektryczne w systemie elektroenergetycznym</t>
  </si>
  <si>
    <t>Modelowanie maszyn elektrycznych w systemie elektroenergetycznym</t>
  </si>
  <si>
    <t>HES</t>
  </si>
  <si>
    <t>Matematyka, Fizyka</t>
  </si>
  <si>
    <t>Język</t>
  </si>
  <si>
    <t>%</t>
  </si>
  <si>
    <t>WSPÓLNE</t>
  </si>
  <si>
    <t>,</t>
  </si>
  <si>
    <t>SUMA:</t>
  </si>
  <si>
    <t>Podsumowanie VI</t>
  </si>
  <si>
    <t>Podsumowanie VII</t>
  </si>
  <si>
    <t>Podsumowanie VIII</t>
  </si>
  <si>
    <t>blok s.VI</t>
  </si>
  <si>
    <t>blok s.VII</t>
  </si>
  <si>
    <t>blok s.VIII</t>
  </si>
  <si>
    <t>ECTS z b.wybieralnych</t>
  </si>
  <si>
    <t>Przedmioty w j.angielskim</t>
  </si>
  <si>
    <t>Przedmioty wybieralne</t>
  </si>
  <si>
    <t>01a</t>
  </si>
  <si>
    <t>Wychowanie fizyczne</t>
  </si>
  <si>
    <t>17a</t>
  </si>
  <si>
    <t>Basics of Measurements</t>
  </si>
  <si>
    <t>Enz1-17a-III,</t>
  </si>
  <si>
    <t>Metrologia</t>
  </si>
  <si>
    <t>32a</t>
  </si>
  <si>
    <t>Introduction to Mechatronics</t>
  </si>
  <si>
    <t>Elementy mechatroniki</t>
  </si>
  <si>
    <t>Inżynieria materiałowa</t>
  </si>
  <si>
    <t>Obowiązuje od roku akademickiego 2016/17 zatwierdzone uchwałą Rady Wydziału 26.04.2016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</si>
</sst>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b/>
      <i/>
      <sz val="10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0"/>
    </font>
    <font>
      <b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double"/>
      <right style="double"/>
      <top>
        <color indexed="63"/>
      </top>
      <bottom>
        <color indexed="63"/>
      </bottom>
      <diagonal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double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24" borderId="18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24" borderId="17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2" fillId="24" borderId="22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27" xfId="0" applyFont="1" applyBorder="1" applyAlignment="1">
      <alignment/>
    </xf>
    <xf numFmtId="0" fontId="12" fillId="24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2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1" xfId="0" applyFont="1" applyBorder="1" applyAlignment="1">
      <alignment/>
    </xf>
    <xf numFmtId="0" fontId="0" fillId="0" borderId="17" xfId="0" applyFont="1" applyFill="1" applyBorder="1" applyAlignment="1">
      <alignment/>
    </xf>
    <xf numFmtId="0" fontId="12" fillId="24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24" borderId="35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24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Border="1" applyAlignment="1">
      <alignment/>
    </xf>
    <xf numFmtId="0" fontId="12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2" fillId="0" borderId="0" xfId="0" applyFont="1" applyAlignment="1" quotePrefix="1">
      <alignment/>
    </xf>
    <xf numFmtId="0" fontId="12" fillId="0" borderId="13" xfId="0" applyFont="1" applyFill="1" applyBorder="1" applyAlignment="1">
      <alignment vertical="center"/>
    </xf>
    <xf numFmtId="0" fontId="12" fillId="25" borderId="18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37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0" xfId="0" applyFont="1" applyFill="1" applyAlignment="1" quotePrefix="1">
      <alignment/>
    </xf>
    <xf numFmtId="0" fontId="12" fillId="0" borderId="0" xfId="0" applyFont="1" applyFill="1" applyBorder="1" applyAlignment="1" quotePrefix="1">
      <alignment/>
    </xf>
    <xf numFmtId="0" fontId="12" fillId="25" borderId="13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25" borderId="21" xfId="0" applyFont="1" applyFill="1" applyBorder="1" applyAlignment="1">
      <alignment/>
    </xf>
    <xf numFmtId="0" fontId="12" fillId="10" borderId="18" xfId="0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25" borderId="2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38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25" borderId="39" xfId="0" applyFont="1" applyFill="1" applyBorder="1" applyAlignment="1">
      <alignment horizontal="center" vertical="center"/>
    </xf>
    <xf numFmtId="0" fontId="12" fillId="25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 vertical="center" wrapText="1"/>
    </xf>
    <xf numFmtId="0" fontId="12" fillId="25" borderId="36" xfId="0" applyFont="1" applyFill="1" applyBorder="1" applyAlignment="1">
      <alignment horizontal="center" vertical="center"/>
    </xf>
    <xf numFmtId="0" fontId="12" fillId="25" borderId="42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0" fontId="12" fillId="24" borderId="13" xfId="0" applyFont="1" applyFill="1" applyBorder="1" applyAlignment="1">
      <alignment vertical="center" wrapText="1"/>
    </xf>
    <xf numFmtId="0" fontId="12" fillId="24" borderId="43" xfId="0" applyFont="1" applyFill="1" applyBorder="1" applyAlignment="1">
      <alignment vertical="center"/>
    </xf>
    <xf numFmtId="0" fontId="12" fillId="24" borderId="31" xfId="0" applyFont="1" applyFill="1" applyBorder="1" applyAlignment="1">
      <alignment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43" xfId="0" applyFont="1" applyFill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24" borderId="43" xfId="0" applyFont="1" applyFill="1" applyBorder="1" applyAlignment="1">
      <alignment horizontal="left" vertical="center" indent="1"/>
    </xf>
    <xf numFmtId="0" fontId="12" fillId="24" borderId="44" xfId="0" applyFont="1" applyFill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24" borderId="31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24" borderId="21" xfId="0" applyFont="1" applyFill="1" applyBorder="1" applyAlignment="1">
      <alignment vertical="center"/>
    </xf>
    <xf numFmtId="0" fontId="12" fillId="24" borderId="2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24" borderId="18" xfId="0" applyFont="1" applyFill="1" applyBorder="1" applyAlignment="1">
      <alignment horizontal="left" vertical="center" indent="1"/>
    </xf>
    <xf numFmtId="0" fontId="12" fillId="24" borderId="22" xfId="0" applyFont="1" applyFill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left" vertical="center" indent="1"/>
    </xf>
    <xf numFmtId="0" fontId="12" fillId="0" borderId="52" xfId="0" applyFont="1" applyBorder="1" applyAlignment="1">
      <alignment horizontal="left" vertical="center" indent="1"/>
    </xf>
    <xf numFmtId="0" fontId="12" fillId="24" borderId="52" xfId="0" applyFont="1" applyFill="1" applyBorder="1" applyAlignment="1">
      <alignment horizontal="left" vertical="center" indent="1"/>
    </xf>
    <xf numFmtId="0" fontId="12" fillId="24" borderId="0" xfId="0" applyFont="1" applyFill="1" applyBorder="1" applyAlignment="1">
      <alignment horizontal="left" vertical="center" indent="1"/>
    </xf>
    <xf numFmtId="0" fontId="12" fillId="0" borderId="52" xfId="0" applyFont="1" applyFill="1" applyBorder="1" applyAlignment="1">
      <alignment horizontal="left" vertical="center" indent="1"/>
    </xf>
    <xf numFmtId="0" fontId="12" fillId="0" borderId="52" xfId="0" applyFont="1" applyFill="1" applyBorder="1" applyAlignment="1">
      <alignment horizontal="left" vertical="center" wrapText="1" indent="1"/>
    </xf>
    <xf numFmtId="0" fontId="12" fillId="0" borderId="46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24" borderId="13" xfId="0" applyFont="1" applyFill="1" applyBorder="1" applyAlignment="1">
      <alignment horizontal="left" vertical="center" wrapText="1" indent="1"/>
    </xf>
    <xf numFmtId="0" fontId="12" fillId="24" borderId="21" xfId="0" applyFont="1" applyFill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48" xfId="0" applyFont="1" applyBorder="1" applyAlignment="1" quotePrefix="1">
      <alignment/>
    </xf>
    <xf numFmtId="49" fontId="12" fillId="0" borderId="41" xfId="0" applyNumberFormat="1" applyFont="1" applyBorder="1" applyAlignment="1">
      <alignment horizontal="right"/>
    </xf>
    <xf numFmtId="49" fontId="13" fillId="0" borderId="41" xfId="0" applyNumberFormat="1" applyFont="1" applyBorder="1" applyAlignment="1">
      <alignment horizontal="right"/>
    </xf>
    <xf numFmtId="0" fontId="12" fillId="0" borderId="18" xfId="0" applyFont="1" applyFill="1" applyBorder="1" applyAlignment="1" quotePrefix="1">
      <alignment horizontal="left" vertical="center" indent="1"/>
    </xf>
    <xf numFmtId="49" fontId="12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54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2" xfId="0" applyFont="1" applyBorder="1" applyAlignment="1">
      <alignment horizontal="center" vertical="center"/>
    </xf>
    <xf numFmtId="0" fontId="12" fillId="0" borderId="57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12" fillId="0" borderId="59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1" fontId="12" fillId="0" borderId="54" xfId="0" applyNumberFormat="1" applyFont="1" applyBorder="1" applyAlignment="1">
      <alignment/>
    </xf>
    <xf numFmtId="1" fontId="12" fillId="0" borderId="39" xfId="0" applyNumberFormat="1" applyFont="1" applyBorder="1" applyAlignment="1">
      <alignment/>
    </xf>
    <xf numFmtId="1" fontId="12" fillId="0" borderId="62" xfId="0" applyNumberFormat="1" applyFont="1" applyBorder="1" applyAlignment="1">
      <alignment/>
    </xf>
    <xf numFmtId="1" fontId="12" fillId="0" borderId="55" xfId="0" applyNumberFormat="1" applyFont="1" applyBorder="1" applyAlignment="1">
      <alignment/>
    </xf>
    <xf numFmtId="1" fontId="12" fillId="0" borderId="32" xfId="0" applyNumberFormat="1" applyFont="1" applyBorder="1" applyAlignment="1">
      <alignment/>
    </xf>
    <xf numFmtId="1" fontId="12" fillId="0" borderId="18" xfId="0" applyNumberFormat="1" applyFont="1" applyBorder="1" applyAlignment="1">
      <alignment/>
    </xf>
    <xf numFmtId="1" fontId="12" fillId="0" borderId="19" xfId="0" applyNumberFormat="1" applyFont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12" fillId="0" borderId="59" xfId="0" applyNumberFormat="1" applyFont="1" applyBorder="1" applyAlignment="1">
      <alignment/>
    </xf>
    <xf numFmtId="1" fontId="12" fillId="0" borderId="42" xfId="0" applyNumberFormat="1" applyFont="1" applyBorder="1" applyAlignment="1">
      <alignment/>
    </xf>
    <xf numFmtId="1" fontId="12" fillId="0" borderId="61" xfId="0" applyNumberFormat="1" applyFont="1" applyBorder="1" applyAlignment="1">
      <alignment/>
    </xf>
    <xf numFmtId="0" fontId="11" fillId="0" borderId="63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49" fontId="12" fillId="0" borderId="50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3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56" xfId="0" applyFont="1" applyBorder="1" applyAlignment="1">
      <alignment/>
    </xf>
    <xf numFmtId="0" fontId="11" fillId="0" borderId="0" xfId="0" applyFont="1" applyAlignment="1">
      <alignment/>
    </xf>
    <xf numFmtId="0" fontId="12" fillId="10" borderId="12" xfId="0" applyFont="1" applyFill="1" applyBorder="1" applyAlignment="1">
      <alignment/>
    </xf>
    <xf numFmtId="0" fontId="12" fillId="10" borderId="32" xfId="0" applyFont="1" applyFill="1" applyBorder="1" applyAlignment="1">
      <alignment wrapText="1"/>
    </xf>
    <xf numFmtId="0" fontId="12" fillId="25" borderId="15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68" xfId="0" applyFont="1" applyBorder="1" applyAlignment="1">
      <alignment/>
    </xf>
    <xf numFmtId="0" fontId="12" fillId="0" borderId="37" xfId="0" applyFont="1" applyBorder="1" applyAlignment="1">
      <alignment/>
    </xf>
    <xf numFmtId="0" fontId="11" fillId="0" borderId="69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/>
    </xf>
    <xf numFmtId="0" fontId="12" fillId="25" borderId="15" xfId="0" applyFont="1" applyFill="1" applyBorder="1" applyAlignment="1">
      <alignment vertical="center"/>
    </xf>
    <xf numFmtId="0" fontId="12" fillId="25" borderId="35" xfId="0" applyFont="1" applyFill="1" applyBorder="1" applyAlignment="1">
      <alignment vertical="center"/>
    </xf>
    <xf numFmtId="0" fontId="12" fillId="25" borderId="54" xfId="0" applyFont="1" applyFill="1" applyBorder="1" applyAlignment="1">
      <alignment vertical="center"/>
    </xf>
    <xf numFmtId="0" fontId="12" fillId="25" borderId="72" xfId="0" applyFont="1" applyFill="1" applyBorder="1" applyAlignment="1">
      <alignment vertical="center"/>
    </xf>
    <xf numFmtId="0" fontId="12" fillId="10" borderId="17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73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74" xfId="0" applyFont="1" applyBorder="1" applyAlignment="1">
      <alignment/>
    </xf>
    <xf numFmtId="0" fontId="12" fillId="0" borderId="75" xfId="0" applyFont="1" applyBorder="1" applyAlignment="1">
      <alignment/>
    </xf>
    <xf numFmtId="0" fontId="17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2" fillId="0" borderId="78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42" xfId="0" applyFont="1" applyBorder="1" applyAlignment="1">
      <alignment/>
    </xf>
    <xf numFmtId="0" fontId="12" fillId="0" borderId="79" xfId="0" applyFont="1" applyBorder="1" applyAlignment="1">
      <alignment/>
    </xf>
    <xf numFmtId="0" fontId="19" fillId="0" borderId="11" xfId="0" applyFont="1" applyBorder="1" applyAlignment="1">
      <alignment horizontal="right" vertical="center"/>
    </xf>
    <xf numFmtId="0" fontId="19" fillId="0" borderId="5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1" fillId="0" borderId="80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2" fillId="0" borderId="81" xfId="0" applyFont="1" applyBorder="1" applyAlignment="1">
      <alignment horizontal="right"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 indent="1"/>
    </xf>
    <xf numFmtId="0" fontId="12" fillId="0" borderId="82" xfId="0" applyFont="1" applyFill="1" applyBorder="1" applyAlignment="1">
      <alignment horizontal="left" vertical="center" indent="1"/>
    </xf>
    <xf numFmtId="0" fontId="12" fillId="0" borderId="54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84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73" xfId="0" applyFont="1" applyBorder="1" applyAlignment="1">
      <alignment horizontal="right" vertical="center" wrapText="1"/>
    </xf>
    <xf numFmtId="0" fontId="12" fillId="0" borderId="72" xfId="0" applyFont="1" applyFill="1" applyBorder="1" applyAlignment="1">
      <alignment vertical="center" wrapText="1"/>
    </xf>
    <xf numFmtId="0" fontId="12" fillId="0" borderId="74" xfId="0" applyFont="1" applyFill="1" applyBorder="1" applyAlignment="1">
      <alignment horizontal="left" vertical="center" wrapText="1" indent="1"/>
    </xf>
    <xf numFmtId="0" fontId="12" fillId="0" borderId="38" xfId="0" applyFont="1" applyFill="1" applyBorder="1" applyAlignment="1">
      <alignment horizontal="left" vertical="center" indent="1"/>
    </xf>
    <xf numFmtId="0" fontId="12" fillId="0" borderId="72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89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0" fontId="12" fillId="24" borderId="21" xfId="0" applyFont="1" applyFill="1" applyBorder="1" applyAlignment="1">
      <alignment vertical="center" wrapText="1"/>
    </xf>
    <xf numFmtId="0" fontId="12" fillId="24" borderId="44" xfId="0" applyFont="1" applyFill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9" fillId="0" borderId="94" xfId="0" applyFont="1" applyBorder="1" applyAlignment="1">
      <alignment vertical="center"/>
    </xf>
    <xf numFmtId="0" fontId="11" fillId="0" borderId="95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5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46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49" fontId="12" fillId="0" borderId="95" xfId="0" applyNumberFormat="1" applyFont="1" applyBorder="1" applyAlignment="1">
      <alignment horizontal="right"/>
    </xf>
    <xf numFmtId="0" fontId="12" fillId="0" borderId="65" xfId="0" applyFont="1" applyFill="1" applyBorder="1" applyAlignment="1">
      <alignment/>
    </xf>
    <xf numFmtId="0" fontId="12" fillId="0" borderId="66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 indent="1"/>
    </xf>
    <xf numFmtId="0" fontId="12" fillId="0" borderId="67" xfId="0" applyFont="1" applyFill="1" applyBorder="1" applyAlignment="1">
      <alignment horizontal="left" vertical="center" indent="1"/>
    </xf>
    <xf numFmtId="0" fontId="12" fillId="0" borderId="65" xfId="0" applyFont="1" applyBorder="1" applyAlignment="1">
      <alignment/>
    </xf>
    <xf numFmtId="0" fontId="12" fillId="0" borderId="96" xfId="0" applyFont="1" applyBorder="1" applyAlignment="1">
      <alignment/>
    </xf>
    <xf numFmtId="0" fontId="12" fillId="0" borderId="97" xfId="0" applyFont="1" applyBorder="1" applyAlignment="1">
      <alignment/>
    </xf>
    <xf numFmtId="0" fontId="12" fillId="0" borderId="94" xfId="0" applyFont="1" applyBorder="1" applyAlignment="1">
      <alignment horizontal="center"/>
    </xf>
    <xf numFmtId="0" fontId="12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80" xfId="0" applyFont="1" applyBorder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11" fillId="24" borderId="57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 vertical="center"/>
    </xf>
    <xf numFmtId="0" fontId="11" fillId="24" borderId="35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vertical="center"/>
    </xf>
    <xf numFmtId="0" fontId="11" fillId="24" borderId="5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right"/>
    </xf>
    <xf numFmtId="0" fontId="12" fillId="0" borderId="34" xfId="0" applyFont="1" applyFill="1" applyBorder="1" applyAlignment="1">
      <alignment/>
    </xf>
    <xf numFmtId="0" fontId="12" fillId="0" borderId="36" xfId="0" applyFont="1" applyFill="1" applyBorder="1" applyAlignment="1">
      <alignment vertical="center"/>
    </xf>
    <xf numFmtId="0" fontId="12" fillId="0" borderId="98" xfId="0" applyFont="1" applyFill="1" applyBorder="1" applyAlignment="1">
      <alignment horizontal="left" vertical="center" indent="1"/>
    </xf>
    <xf numFmtId="0" fontId="12" fillId="0" borderId="33" xfId="0" applyFont="1" applyFill="1" applyBorder="1" applyAlignment="1">
      <alignment horizontal="left" vertical="center" indent="1"/>
    </xf>
    <xf numFmtId="0" fontId="12" fillId="0" borderId="98" xfId="0" applyFont="1" applyBorder="1" applyAlignment="1">
      <alignment/>
    </xf>
    <xf numFmtId="0" fontId="12" fillId="0" borderId="99" xfId="0" applyFont="1" applyBorder="1" applyAlignment="1">
      <alignment/>
    </xf>
    <xf numFmtId="0" fontId="12" fillId="0" borderId="100" xfId="0" applyFont="1" applyBorder="1" applyAlignment="1">
      <alignment/>
    </xf>
    <xf numFmtId="0" fontId="13" fillId="0" borderId="36" xfId="0" applyFont="1" applyBorder="1" applyAlignment="1">
      <alignment/>
    </xf>
    <xf numFmtId="0" fontId="12" fillId="0" borderId="101" xfId="0" applyFont="1" applyBorder="1" applyAlignment="1">
      <alignment/>
    </xf>
    <xf numFmtId="0" fontId="12" fillId="0" borderId="102" xfId="0" applyFont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86" xfId="0" applyFont="1" applyBorder="1" applyAlignment="1">
      <alignment/>
    </xf>
    <xf numFmtId="49" fontId="12" fillId="0" borderId="71" xfId="0" applyNumberFormat="1" applyFont="1" applyBorder="1" applyAlignment="1">
      <alignment horizontal="right"/>
    </xf>
    <xf numFmtId="0" fontId="12" fillId="0" borderId="59" xfId="0" applyFont="1" applyFill="1" applyBorder="1" applyAlignment="1">
      <alignment/>
    </xf>
    <xf numFmtId="0" fontId="12" fillId="0" borderId="42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left" vertical="center" indent="1"/>
    </xf>
    <xf numFmtId="0" fontId="12" fillId="0" borderId="70" xfId="0" applyFont="1" applyFill="1" applyBorder="1" applyAlignment="1">
      <alignment horizontal="left" vertical="center" indent="1"/>
    </xf>
    <xf numFmtId="0" fontId="12" fillId="0" borderId="76" xfId="0" applyFont="1" applyBorder="1" applyAlignment="1">
      <alignment/>
    </xf>
    <xf numFmtId="0" fontId="12" fillId="0" borderId="77" xfId="0" applyFont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1" fillId="0" borderId="3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39" xfId="0" applyFont="1" applyBorder="1" applyAlignment="1">
      <alignment horizontal="left" vertical="center" indent="1"/>
    </xf>
    <xf numFmtId="0" fontId="12" fillId="0" borderId="82" xfId="0" applyFont="1" applyBorder="1" applyAlignment="1">
      <alignment horizontal="left" vertical="center" indent="1"/>
    </xf>
    <xf numFmtId="0" fontId="12" fillId="0" borderId="54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0" fontId="12" fillId="0" borderId="84" xfId="0" applyFont="1" applyFill="1" applyBorder="1" applyAlignment="1">
      <alignment/>
    </xf>
    <xf numFmtId="0" fontId="12" fillId="24" borderId="62" xfId="0" applyFont="1" applyFill="1" applyBorder="1" applyAlignment="1">
      <alignment/>
    </xf>
    <xf numFmtId="0" fontId="12" fillId="0" borderId="62" xfId="0" applyFont="1" applyBorder="1" applyAlignment="1">
      <alignment/>
    </xf>
    <xf numFmtId="0" fontId="12" fillId="24" borderId="59" xfId="0" applyFont="1" applyFill="1" applyBorder="1" applyAlignment="1">
      <alignment/>
    </xf>
    <xf numFmtId="0" fontId="12" fillId="24" borderId="42" xfId="0" applyFont="1" applyFill="1" applyBorder="1" applyAlignment="1">
      <alignment/>
    </xf>
    <xf numFmtId="0" fontId="12" fillId="24" borderId="42" xfId="0" applyFont="1" applyFill="1" applyBorder="1" applyAlignment="1">
      <alignment horizontal="left" vertical="center" indent="1"/>
    </xf>
    <xf numFmtId="0" fontId="12" fillId="24" borderId="70" xfId="0" applyFont="1" applyFill="1" applyBorder="1" applyAlignment="1">
      <alignment horizontal="left" vertical="center" indent="1"/>
    </xf>
    <xf numFmtId="0" fontId="12" fillId="0" borderId="60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2" fillId="0" borderId="77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12" fillId="0" borderId="62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62" xfId="0" applyFont="1" applyBorder="1" applyAlignment="1">
      <alignment/>
    </xf>
    <xf numFmtId="0" fontId="12" fillId="0" borderId="39" xfId="0" applyFont="1" applyBorder="1" applyAlignment="1">
      <alignment/>
    </xf>
    <xf numFmtId="0" fontId="12" fillId="25" borderId="42" xfId="0" applyFont="1" applyFill="1" applyBorder="1" applyAlignment="1">
      <alignment vertical="center"/>
    </xf>
    <xf numFmtId="0" fontId="12" fillId="24" borderId="60" xfId="0" applyFont="1" applyFill="1" applyBorder="1" applyAlignment="1">
      <alignment/>
    </xf>
    <xf numFmtId="0" fontId="12" fillId="24" borderId="76" xfId="0" applyFont="1" applyFill="1" applyBorder="1" applyAlignment="1">
      <alignment/>
    </xf>
    <xf numFmtId="0" fontId="12" fillId="24" borderId="77" xfId="0" applyFont="1" applyFill="1" applyBorder="1" applyAlignment="1">
      <alignment/>
    </xf>
    <xf numFmtId="0" fontId="12" fillId="24" borderId="61" xfId="0" applyFont="1" applyFill="1" applyBorder="1" applyAlignment="1">
      <alignment/>
    </xf>
    <xf numFmtId="0" fontId="12" fillId="25" borderId="72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2" fillId="24" borderId="79" xfId="0" applyFont="1" applyFill="1" applyBorder="1" applyAlignment="1">
      <alignment/>
    </xf>
    <xf numFmtId="0" fontId="11" fillId="25" borderId="65" xfId="0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4" fillId="0" borderId="63" xfId="0" applyFont="1" applyFill="1" applyBorder="1" applyAlignment="1">
      <alignment vertical="center" wrapText="1"/>
    </xf>
    <xf numFmtId="0" fontId="14" fillId="25" borderId="80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horizontal="left" vertical="center" wrapText="1" indent="1"/>
    </xf>
    <xf numFmtId="0" fontId="11" fillId="0" borderId="96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4" fillId="0" borderId="104" xfId="0" applyFont="1" applyBorder="1" applyAlignment="1">
      <alignment vertical="center"/>
    </xf>
    <xf numFmtId="0" fontId="14" fillId="0" borderId="10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95" xfId="0" applyFont="1" applyFill="1" applyBorder="1" applyAlignment="1">
      <alignment vertical="center"/>
    </xf>
    <xf numFmtId="0" fontId="11" fillId="0" borderId="94" xfId="0" applyFont="1" applyBorder="1" applyAlignment="1">
      <alignment horizontal="center" vertical="center"/>
    </xf>
    <xf numFmtId="0" fontId="12" fillId="26" borderId="81" xfId="0" applyFont="1" applyFill="1" applyBorder="1" applyAlignment="1">
      <alignment horizontal="right" vertical="center" wrapText="1"/>
    </xf>
    <xf numFmtId="0" fontId="12" fillId="26" borderId="54" xfId="0" applyFont="1" applyFill="1" applyBorder="1" applyAlignment="1">
      <alignment vertical="center" wrapText="1"/>
    </xf>
    <xf numFmtId="0" fontId="12" fillId="26" borderId="71" xfId="0" applyFont="1" applyFill="1" applyBorder="1" applyAlignment="1">
      <alignment horizontal="right" vertical="center" wrapText="1"/>
    </xf>
    <xf numFmtId="0" fontId="12" fillId="26" borderId="72" xfId="0" applyFont="1" applyFill="1" applyBorder="1" applyAlignment="1">
      <alignment vertical="center" wrapText="1"/>
    </xf>
    <xf numFmtId="0" fontId="12" fillId="26" borderId="54" xfId="0" applyFont="1" applyFill="1" applyBorder="1" applyAlignment="1">
      <alignment vertical="center"/>
    </xf>
    <xf numFmtId="0" fontId="12" fillId="26" borderId="62" xfId="0" applyFont="1" applyFill="1" applyBorder="1" applyAlignment="1">
      <alignment vertical="center"/>
    </xf>
    <xf numFmtId="0" fontId="12" fillId="26" borderId="83" xfId="0" applyFont="1" applyFill="1" applyBorder="1" applyAlignment="1">
      <alignment vertical="center"/>
    </xf>
    <xf numFmtId="0" fontId="12" fillId="26" borderId="84" xfId="0" applyFont="1" applyFill="1" applyBorder="1" applyAlignment="1">
      <alignment horizontal="center" vertical="center"/>
    </xf>
    <xf numFmtId="0" fontId="12" fillId="26" borderId="39" xfId="0" applyFont="1" applyFill="1" applyBorder="1" applyAlignment="1">
      <alignment vertical="center"/>
    </xf>
    <xf numFmtId="0" fontId="12" fillId="26" borderId="85" xfId="0" applyFont="1" applyFill="1" applyBorder="1" applyAlignment="1">
      <alignment vertical="center"/>
    </xf>
    <xf numFmtId="0" fontId="12" fillId="26" borderId="55" xfId="0" applyFont="1" applyFill="1" applyBorder="1" applyAlignment="1">
      <alignment vertical="center"/>
    </xf>
    <xf numFmtId="0" fontId="12" fillId="26" borderId="72" xfId="0" applyFont="1" applyFill="1" applyBorder="1" applyAlignment="1">
      <alignment vertical="center"/>
    </xf>
    <xf numFmtId="0" fontId="12" fillId="26" borderId="74" xfId="0" applyFont="1" applyFill="1" applyBorder="1" applyAlignment="1">
      <alignment vertical="center"/>
    </xf>
    <xf numFmtId="0" fontId="12" fillId="26" borderId="87" xfId="0" applyFont="1" applyFill="1" applyBorder="1" applyAlignment="1">
      <alignment vertical="center"/>
    </xf>
    <xf numFmtId="0" fontId="12" fillId="26" borderId="88" xfId="0" applyFont="1" applyFill="1" applyBorder="1" applyAlignment="1">
      <alignment horizontal="center" vertical="center"/>
    </xf>
    <xf numFmtId="0" fontId="12" fillId="26" borderId="40" xfId="0" applyFont="1" applyFill="1" applyBorder="1" applyAlignment="1">
      <alignment vertical="center"/>
    </xf>
    <xf numFmtId="0" fontId="12" fillId="26" borderId="89" xfId="0" applyFont="1" applyFill="1" applyBorder="1" applyAlignment="1">
      <alignment vertical="center"/>
    </xf>
    <xf numFmtId="0" fontId="12" fillId="26" borderId="75" xfId="0" applyFont="1" applyFill="1" applyBorder="1" applyAlignment="1">
      <alignment vertical="center"/>
    </xf>
    <xf numFmtId="0" fontId="12" fillId="26" borderId="86" xfId="0" applyFont="1" applyFill="1" applyBorder="1" applyAlignment="1">
      <alignment vertical="center"/>
    </xf>
    <xf numFmtId="0" fontId="12" fillId="26" borderId="79" xfId="0" applyFont="1" applyFill="1" applyBorder="1" applyAlignment="1">
      <alignment vertical="center"/>
    </xf>
    <xf numFmtId="0" fontId="12" fillId="26" borderId="62" xfId="0" applyFont="1" applyFill="1" applyBorder="1" applyAlignment="1">
      <alignment horizontal="left" vertical="center" wrapText="1" indent="1"/>
    </xf>
    <xf numFmtId="0" fontId="12" fillId="26" borderId="82" xfId="0" applyFont="1" applyFill="1" applyBorder="1" applyAlignment="1">
      <alignment horizontal="left" vertical="center" indent="1"/>
    </xf>
    <xf numFmtId="0" fontId="12" fillId="26" borderId="74" xfId="0" applyFont="1" applyFill="1" applyBorder="1" applyAlignment="1">
      <alignment horizontal="left" vertical="center" wrapText="1" indent="1"/>
    </xf>
    <xf numFmtId="0" fontId="12" fillId="26" borderId="38" xfId="0" applyFont="1" applyFill="1" applyBorder="1" applyAlignment="1">
      <alignment horizontal="left" vertical="center" indent="1"/>
    </xf>
    <xf numFmtId="0" fontId="12" fillId="26" borderId="59" xfId="0" applyFont="1" applyFill="1" applyBorder="1" applyAlignment="1">
      <alignment vertical="center" wrapText="1"/>
    </xf>
    <xf numFmtId="0" fontId="12" fillId="26" borderId="98" xfId="0" applyFont="1" applyFill="1" applyBorder="1" applyAlignment="1">
      <alignment horizontal="left" vertical="center" wrapText="1" indent="1"/>
    </xf>
    <xf numFmtId="0" fontId="12" fillId="26" borderId="33" xfId="0" applyFont="1" applyFill="1" applyBorder="1" applyAlignment="1">
      <alignment horizontal="left" vertical="center" indent="1"/>
    </xf>
    <xf numFmtId="0" fontId="12" fillId="26" borderId="34" xfId="0" applyFont="1" applyFill="1" applyBorder="1" applyAlignment="1">
      <alignment vertical="center"/>
    </xf>
    <xf numFmtId="0" fontId="12" fillId="26" borderId="98" xfId="0" applyFont="1" applyFill="1" applyBorder="1" applyAlignment="1">
      <alignment vertical="center"/>
    </xf>
    <xf numFmtId="0" fontId="12" fillId="26" borderId="99" xfId="0" applyFont="1" applyFill="1" applyBorder="1" applyAlignment="1">
      <alignment vertical="center"/>
    </xf>
    <xf numFmtId="0" fontId="12" fillId="26" borderId="100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vertical="center"/>
    </xf>
    <xf numFmtId="0" fontId="12" fillId="26" borderId="101" xfId="0" applyFont="1" applyFill="1" applyBorder="1" applyAlignment="1">
      <alignment vertical="center"/>
    </xf>
    <xf numFmtId="0" fontId="12" fillId="26" borderId="102" xfId="0" applyFont="1" applyFill="1" applyBorder="1" applyAlignment="1">
      <alignment vertical="center"/>
    </xf>
    <xf numFmtId="0" fontId="12" fillId="26" borderId="60" xfId="0" applyFont="1" applyFill="1" applyBorder="1" applyAlignment="1">
      <alignment horizontal="left" vertical="center" wrapText="1" indent="1"/>
    </xf>
    <xf numFmtId="0" fontId="12" fillId="26" borderId="70" xfId="0" applyFont="1" applyFill="1" applyBorder="1" applyAlignment="1">
      <alignment horizontal="left" vertical="center" indent="1"/>
    </xf>
    <xf numFmtId="0" fontId="12" fillId="26" borderId="59" xfId="0" applyFont="1" applyFill="1" applyBorder="1" applyAlignment="1">
      <alignment vertical="center"/>
    </xf>
    <xf numFmtId="0" fontId="12" fillId="26" borderId="60" xfId="0" applyFont="1" applyFill="1" applyBorder="1" applyAlignment="1">
      <alignment vertical="center"/>
    </xf>
    <xf numFmtId="0" fontId="12" fillId="26" borderId="76" xfId="0" applyFont="1" applyFill="1" applyBorder="1" applyAlignment="1">
      <alignment vertical="center"/>
    </xf>
    <xf numFmtId="0" fontId="12" fillId="26" borderId="77" xfId="0" applyFont="1" applyFill="1" applyBorder="1" applyAlignment="1">
      <alignment horizontal="center" vertical="center"/>
    </xf>
    <xf numFmtId="0" fontId="12" fillId="26" borderId="42" xfId="0" applyFont="1" applyFill="1" applyBorder="1" applyAlignment="1">
      <alignment vertical="center"/>
    </xf>
    <xf numFmtId="0" fontId="12" fillId="26" borderId="78" xfId="0" applyFont="1" applyFill="1" applyBorder="1" applyAlignment="1">
      <alignment vertical="center"/>
    </xf>
    <xf numFmtId="0" fontId="12" fillId="26" borderId="61" xfId="0" applyFont="1" applyFill="1" applyBorder="1" applyAlignment="1">
      <alignment vertical="center"/>
    </xf>
    <xf numFmtId="0" fontId="12" fillId="26" borderId="39" xfId="0" applyFont="1" applyFill="1" applyBorder="1" applyAlignment="1">
      <alignment horizontal="left" vertical="center" wrapText="1" indent="1"/>
    </xf>
    <xf numFmtId="0" fontId="12" fillId="26" borderId="42" xfId="0" applyFont="1" applyFill="1" applyBorder="1" applyAlignment="1">
      <alignment horizontal="left" vertical="center" wrapText="1" indent="1"/>
    </xf>
    <xf numFmtId="0" fontId="0" fillId="26" borderId="54" xfId="0" applyFont="1" applyFill="1" applyBorder="1" applyAlignment="1">
      <alignment vertical="center"/>
    </xf>
    <xf numFmtId="0" fontId="0" fillId="26" borderId="62" xfId="0" applyFont="1" applyFill="1" applyBorder="1" applyAlignment="1">
      <alignment vertical="center"/>
    </xf>
    <xf numFmtId="0" fontId="0" fillId="26" borderId="83" xfId="0" applyFont="1" applyFill="1" applyBorder="1" applyAlignment="1">
      <alignment vertical="center"/>
    </xf>
    <xf numFmtId="0" fontId="0" fillId="26" borderId="84" xfId="0" applyFont="1" applyFill="1" applyBorder="1" applyAlignment="1">
      <alignment horizontal="center" vertical="center"/>
    </xf>
    <xf numFmtId="0" fontId="0" fillId="26" borderId="59" xfId="0" applyFont="1" applyFill="1" applyBorder="1" applyAlignment="1">
      <alignment vertical="center"/>
    </xf>
    <xf numFmtId="0" fontId="0" fillId="26" borderId="60" xfId="0" applyFont="1" applyFill="1" applyBorder="1" applyAlignment="1">
      <alignment vertical="center"/>
    </xf>
    <xf numFmtId="0" fontId="0" fillId="26" borderId="76" xfId="0" applyFont="1" applyFill="1" applyBorder="1" applyAlignment="1">
      <alignment vertical="center"/>
    </xf>
    <xf numFmtId="0" fontId="0" fillId="26" borderId="77" xfId="0" applyFont="1" applyFill="1" applyBorder="1" applyAlignment="1">
      <alignment horizontal="center" vertical="center"/>
    </xf>
    <xf numFmtId="0" fontId="12" fillId="26" borderId="40" xfId="0" applyFont="1" applyFill="1" applyBorder="1" applyAlignment="1">
      <alignment horizontal="left" vertical="center" wrapText="1" indent="1"/>
    </xf>
    <xf numFmtId="0" fontId="12" fillId="10" borderId="15" xfId="0" applyFont="1" applyFill="1" applyBorder="1" applyAlignment="1">
      <alignment/>
    </xf>
    <xf numFmtId="0" fontId="12" fillId="0" borderId="32" xfId="0" applyFont="1" applyFill="1" applyBorder="1" applyAlignment="1">
      <alignment wrapText="1"/>
    </xf>
    <xf numFmtId="0" fontId="12" fillId="25" borderId="66" xfId="0" applyFont="1" applyFill="1" applyBorder="1" applyAlignment="1">
      <alignment horizontal="left" vertical="center"/>
    </xf>
    <xf numFmtId="0" fontId="12" fillId="17" borderId="32" xfId="0" applyFont="1" applyFill="1" applyBorder="1" applyAlignment="1">
      <alignment/>
    </xf>
    <xf numFmtId="0" fontId="0" fillId="17" borderId="32" xfId="0" applyFont="1" applyFill="1" applyBorder="1" applyAlignment="1">
      <alignment/>
    </xf>
    <xf numFmtId="0" fontId="12" fillId="17" borderId="59" xfId="0" applyFont="1" applyFill="1" applyBorder="1" applyAlignment="1">
      <alignment/>
    </xf>
    <xf numFmtId="0" fontId="0" fillId="17" borderId="5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2" fillId="0" borderId="5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5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8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1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4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86" t="s">
        <v>30</v>
      </c>
      <c r="C4" s="487"/>
      <c r="D4" s="487"/>
      <c r="E4" s="487"/>
    </row>
    <row r="5" ht="6.75" customHeight="1"/>
    <row r="6" spans="2:5" ht="15.75">
      <c r="B6" s="486" t="s">
        <v>31</v>
      </c>
      <c r="C6" s="486"/>
      <c r="D6" s="486"/>
      <c r="E6" s="486"/>
    </row>
    <row r="17" ht="17.25" customHeight="1"/>
    <row r="20" spans="3:8" ht="26.25">
      <c r="C20" s="488" t="s">
        <v>126</v>
      </c>
      <c r="D20" s="488"/>
      <c r="E20" s="488"/>
      <c r="F20" s="488"/>
      <c r="G20" s="488"/>
      <c r="H20" s="488"/>
    </row>
    <row r="23" spans="2:7" ht="15.75">
      <c r="B23" s="6" t="s">
        <v>33</v>
      </c>
      <c r="C23" s="4"/>
      <c r="E23" s="4"/>
      <c r="F23" s="4"/>
      <c r="G23" s="4"/>
    </row>
    <row r="24" spans="2:7" ht="15">
      <c r="B24" s="5"/>
      <c r="C24" s="4"/>
      <c r="E24" s="4"/>
      <c r="F24" s="4"/>
      <c r="G24" s="4"/>
    </row>
    <row r="25" spans="2:7" ht="15.75">
      <c r="B25" s="5" t="s">
        <v>32</v>
      </c>
      <c r="C25" s="3" t="s">
        <v>75</v>
      </c>
      <c r="D25" s="1"/>
      <c r="E25" s="3"/>
      <c r="F25" s="7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489" t="s">
        <v>0</v>
      </c>
      <c r="C42" s="489"/>
      <c r="D42" s="489"/>
      <c r="E42" s="490">
        <f ca="1">NOW()</f>
        <v>42823.34795717592</v>
      </c>
      <c r="F42" s="490"/>
      <c r="G42" s="490"/>
      <c r="H42" s="490"/>
      <c r="I42" s="490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82"/>
  <sheetViews>
    <sheetView showGridLines="0" view="pageBreakPreview" zoomScaleNormal="50" zoomScaleSheetLayoutView="100" zoomScalePageLayoutView="0" workbookViewId="0" topLeftCell="B1">
      <selection activeCell="B3" sqref="B3:N3"/>
    </sheetView>
  </sheetViews>
  <sheetFormatPr defaultColWidth="9.00390625" defaultRowHeight="12.75" outlineLevelCol="1"/>
  <cols>
    <col min="1" max="1" width="3.75390625" style="0" customWidth="1"/>
    <col min="2" max="2" width="53.75390625" style="0" customWidth="1"/>
    <col min="3" max="3" width="16.875" style="0" customWidth="1"/>
    <col min="4" max="4" width="38.75390625" style="0" hidden="1" customWidth="1" outlineLevel="1"/>
    <col min="5" max="5" width="12.37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0" customWidth="1" collapsed="1"/>
    <col min="10" max="14" width="3.25390625" style="0" customWidth="1"/>
    <col min="15" max="15" width="4.875" style="0" customWidth="1"/>
    <col min="16" max="17" width="4.875" style="0" hidden="1" customWidth="1" outlineLevel="1"/>
    <col min="18" max="18" width="2.625" style="0" customWidth="1" collapsed="1"/>
    <col min="19" max="23" width="3.25390625" style="0" customWidth="1"/>
    <col min="24" max="24" width="4.875" style="0" customWidth="1"/>
    <col min="25" max="26" width="4.875" style="0" hidden="1" customWidth="1" outlineLevel="1"/>
    <col min="27" max="27" width="2.625" style="0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0" customWidth="1" collapsed="1"/>
    <col min="37" max="41" width="3.25390625" style="0" customWidth="1"/>
    <col min="42" max="42" width="4.875" style="0" customWidth="1" collapsed="1"/>
    <col min="43" max="44" width="4.875" style="0" hidden="1" customWidth="1" outlineLevel="1"/>
    <col min="45" max="45" width="2.625" style="0" customWidth="1" collapsed="1"/>
    <col min="46" max="50" width="3.25390625" style="0" customWidth="1"/>
    <col min="51" max="51" width="4.875" style="0" customWidth="1" collapsed="1"/>
    <col min="52" max="53" width="4.875" style="0" hidden="1" customWidth="1" outlineLevel="1"/>
    <col min="54" max="54" width="2.625" style="0" customWidth="1" collapsed="1"/>
    <col min="55" max="59" width="3.25390625" style="0" customWidth="1"/>
    <col min="60" max="60" width="4.875" style="0" customWidth="1"/>
    <col min="61" max="62" width="4.875" style="0" hidden="1" customWidth="1" outlineLevel="1"/>
    <col min="63" max="63" width="2.625" style="0" customWidth="1" collapsed="1"/>
    <col min="64" max="68" width="3.25390625" style="0" customWidth="1"/>
    <col min="69" max="69" width="4.875" style="0" customWidth="1" collapsed="1"/>
    <col min="70" max="71" width="4.875" style="0" hidden="1" customWidth="1" outlineLevel="1"/>
    <col min="72" max="72" width="2.625" style="0" customWidth="1" collapsed="1"/>
    <col min="73" max="77" width="3.25390625" style="0" customWidth="1"/>
    <col min="78" max="78" width="4.875" style="0" customWidth="1"/>
    <col min="79" max="80" width="4.875" style="0" hidden="1" customWidth="1" outlineLevel="1"/>
    <col min="81" max="81" width="6.75390625" style="0" bestFit="1" customWidth="1" collapsed="1"/>
  </cols>
  <sheetData>
    <row r="1" ht="6" customHeight="1"/>
    <row r="2" spans="2:70" ht="30" customHeight="1">
      <c r="B2" s="520" t="s">
        <v>76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78"/>
      <c r="P2" s="2"/>
      <c r="X2" s="2"/>
      <c r="Y2" s="2"/>
      <c r="AG2" s="2"/>
      <c r="AH2" s="2"/>
      <c r="AP2" s="2"/>
      <c r="AQ2" s="2"/>
      <c r="AY2" s="2"/>
      <c r="AZ2" s="2"/>
      <c r="BQ2" s="2"/>
      <c r="BR2" s="2"/>
    </row>
    <row r="3" spans="1:70" ht="15">
      <c r="A3" s="40"/>
      <c r="B3" s="521" t="s">
        <v>257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2"/>
      <c r="P3" s="2"/>
      <c r="X3" s="2"/>
      <c r="Y3" s="2"/>
      <c r="AG3" s="2"/>
      <c r="AH3" s="2"/>
      <c r="AP3" s="2"/>
      <c r="AQ3" s="2"/>
      <c r="AY3" s="2"/>
      <c r="AZ3" s="2"/>
      <c r="BQ3" s="2"/>
      <c r="BR3" s="2"/>
    </row>
    <row r="4" spans="1:70" ht="15">
      <c r="A4" s="40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79"/>
      <c r="P4" s="2"/>
      <c r="X4" s="2"/>
      <c r="Y4" s="2"/>
      <c r="AG4" s="2"/>
      <c r="AH4" s="2"/>
      <c r="AP4" s="2"/>
      <c r="AQ4" s="2"/>
      <c r="AY4" s="2"/>
      <c r="AZ4" s="2"/>
      <c r="BQ4" s="2"/>
      <c r="BR4" s="2"/>
    </row>
    <row r="5" s="2" customFormat="1" ht="13.5" thickBot="1"/>
    <row r="6" spans="1:81" ht="13.5" thickBot="1">
      <c r="A6" s="8"/>
      <c r="B6" s="61"/>
      <c r="C6" s="64"/>
      <c r="D6" s="64"/>
      <c r="E6" s="60"/>
      <c r="F6" s="523" t="s">
        <v>16</v>
      </c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5"/>
      <c r="BZ6" s="511" t="s">
        <v>17</v>
      </c>
      <c r="CA6" s="512"/>
      <c r="CB6" s="512"/>
      <c r="CC6" s="513"/>
    </row>
    <row r="7" spans="1:81" ht="12.75">
      <c r="A7" s="9" t="s">
        <v>1</v>
      </c>
      <c r="B7" s="65" t="s">
        <v>26</v>
      </c>
      <c r="C7" s="66" t="s">
        <v>60</v>
      </c>
      <c r="D7" s="66" t="s">
        <v>61</v>
      </c>
      <c r="E7" s="67" t="s">
        <v>50</v>
      </c>
      <c r="F7" s="506" t="s">
        <v>7</v>
      </c>
      <c r="G7" s="507"/>
      <c r="H7" s="507"/>
      <c r="I7" s="507"/>
      <c r="J7" s="507"/>
      <c r="K7" s="507"/>
      <c r="L7" s="507"/>
      <c r="M7" s="507"/>
      <c r="N7" s="508"/>
      <c r="O7" s="506" t="s">
        <v>8</v>
      </c>
      <c r="P7" s="507"/>
      <c r="Q7" s="507"/>
      <c r="R7" s="507"/>
      <c r="S7" s="507"/>
      <c r="T7" s="507"/>
      <c r="U7" s="507"/>
      <c r="V7" s="507"/>
      <c r="W7" s="508"/>
      <c r="X7" s="506" t="s">
        <v>9</v>
      </c>
      <c r="Y7" s="507"/>
      <c r="Z7" s="507"/>
      <c r="AA7" s="507"/>
      <c r="AB7" s="507"/>
      <c r="AC7" s="507"/>
      <c r="AD7" s="507"/>
      <c r="AE7" s="507"/>
      <c r="AF7" s="508"/>
      <c r="AG7" s="506" t="s">
        <v>10</v>
      </c>
      <c r="AH7" s="507"/>
      <c r="AI7" s="507"/>
      <c r="AJ7" s="507"/>
      <c r="AK7" s="507"/>
      <c r="AL7" s="507"/>
      <c r="AM7" s="507"/>
      <c r="AN7" s="507"/>
      <c r="AO7" s="508"/>
      <c r="AP7" s="506" t="s">
        <v>11</v>
      </c>
      <c r="AQ7" s="507"/>
      <c r="AR7" s="507"/>
      <c r="AS7" s="507"/>
      <c r="AT7" s="507"/>
      <c r="AU7" s="507"/>
      <c r="AV7" s="507"/>
      <c r="AW7" s="507"/>
      <c r="AX7" s="508"/>
      <c r="AY7" s="506" t="s">
        <v>12</v>
      </c>
      <c r="AZ7" s="507"/>
      <c r="BA7" s="507"/>
      <c r="BB7" s="507"/>
      <c r="BC7" s="507"/>
      <c r="BD7" s="507"/>
      <c r="BE7" s="507"/>
      <c r="BF7" s="507"/>
      <c r="BG7" s="508"/>
      <c r="BH7" s="506" t="s">
        <v>13</v>
      </c>
      <c r="BI7" s="507"/>
      <c r="BJ7" s="507"/>
      <c r="BK7" s="507"/>
      <c r="BL7" s="507"/>
      <c r="BM7" s="507"/>
      <c r="BN7" s="507"/>
      <c r="BO7" s="507"/>
      <c r="BP7" s="508"/>
      <c r="BQ7" s="506" t="s">
        <v>77</v>
      </c>
      <c r="BR7" s="507"/>
      <c r="BS7" s="507"/>
      <c r="BT7" s="507"/>
      <c r="BU7" s="507"/>
      <c r="BV7" s="507"/>
      <c r="BW7" s="507"/>
      <c r="BX7" s="507"/>
      <c r="BY7" s="508"/>
      <c r="BZ7" s="514" t="s">
        <v>18</v>
      </c>
      <c r="CA7" s="515"/>
      <c r="CB7" s="515"/>
      <c r="CC7" s="516"/>
    </row>
    <row r="8" spans="1:81" ht="13.5" thickBot="1">
      <c r="A8" s="251"/>
      <c r="B8" s="252"/>
      <c r="C8" s="253"/>
      <c r="D8" s="254"/>
      <c r="E8" s="255"/>
      <c r="F8" s="256" t="s">
        <v>27</v>
      </c>
      <c r="G8" s="257" t="s">
        <v>58</v>
      </c>
      <c r="H8" s="258" t="s">
        <v>57</v>
      </c>
      <c r="I8" s="259" t="s">
        <v>59</v>
      </c>
      <c r="J8" s="208" t="s">
        <v>2</v>
      </c>
      <c r="K8" s="207" t="s">
        <v>3</v>
      </c>
      <c r="L8" s="207" t="s">
        <v>4</v>
      </c>
      <c r="M8" s="207" t="s">
        <v>5</v>
      </c>
      <c r="N8" s="209" t="s">
        <v>6</v>
      </c>
      <c r="O8" s="260" t="s">
        <v>27</v>
      </c>
      <c r="P8" s="257" t="s">
        <v>58</v>
      </c>
      <c r="Q8" s="258" t="s">
        <v>57</v>
      </c>
      <c r="R8" s="259" t="s">
        <v>59</v>
      </c>
      <c r="S8" s="208" t="s">
        <v>2</v>
      </c>
      <c r="T8" s="207" t="s">
        <v>3</v>
      </c>
      <c r="U8" s="207" t="s">
        <v>4</v>
      </c>
      <c r="V8" s="207" t="s">
        <v>5</v>
      </c>
      <c r="W8" s="209" t="s">
        <v>6</v>
      </c>
      <c r="X8" s="260" t="s">
        <v>27</v>
      </c>
      <c r="Y8" s="257" t="s">
        <v>58</v>
      </c>
      <c r="Z8" s="258" t="s">
        <v>57</v>
      </c>
      <c r="AA8" s="259" t="s">
        <v>59</v>
      </c>
      <c r="AB8" s="208" t="s">
        <v>2</v>
      </c>
      <c r="AC8" s="207" t="s">
        <v>3</v>
      </c>
      <c r="AD8" s="207" t="s">
        <v>4</v>
      </c>
      <c r="AE8" s="207" t="s">
        <v>5</v>
      </c>
      <c r="AF8" s="209" t="s">
        <v>6</v>
      </c>
      <c r="AG8" s="260" t="s">
        <v>27</v>
      </c>
      <c r="AH8" s="257" t="s">
        <v>58</v>
      </c>
      <c r="AI8" s="258" t="s">
        <v>57</v>
      </c>
      <c r="AJ8" s="259" t="s">
        <v>59</v>
      </c>
      <c r="AK8" s="208" t="s">
        <v>2</v>
      </c>
      <c r="AL8" s="207" t="s">
        <v>3</v>
      </c>
      <c r="AM8" s="207" t="s">
        <v>4</v>
      </c>
      <c r="AN8" s="207" t="s">
        <v>5</v>
      </c>
      <c r="AO8" s="209" t="s">
        <v>6</v>
      </c>
      <c r="AP8" s="260" t="s">
        <v>27</v>
      </c>
      <c r="AQ8" s="257" t="s">
        <v>58</v>
      </c>
      <c r="AR8" s="258" t="s">
        <v>57</v>
      </c>
      <c r="AS8" s="259" t="s">
        <v>59</v>
      </c>
      <c r="AT8" s="208" t="s">
        <v>2</v>
      </c>
      <c r="AU8" s="207" t="s">
        <v>3</v>
      </c>
      <c r="AV8" s="207" t="s">
        <v>4</v>
      </c>
      <c r="AW8" s="207" t="s">
        <v>5</v>
      </c>
      <c r="AX8" s="261" t="s">
        <v>6</v>
      </c>
      <c r="AY8" s="256" t="s">
        <v>27</v>
      </c>
      <c r="AZ8" s="257" t="s">
        <v>58</v>
      </c>
      <c r="BA8" s="258" t="s">
        <v>57</v>
      </c>
      <c r="BB8" s="259" t="s">
        <v>59</v>
      </c>
      <c r="BC8" s="208" t="s">
        <v>2</v>
      </c>
      <c r="BD8" s="207" t="s">
        <v>3</v>
      </c>
      <c r="BE8" s="207" t="s">
        <v>4</v>
      </c>
      <c r="BF8" s="207" t="s">
        <v>5</v>
      </c>
      <c r="BG8" s="209" t="s">
        <v>6</v>
      </c>
      <c r="BH8" s="256" t="s">
        <v>27</v>
      </c>
      <c r="BI8" s="257" t="s">
        <v>58</v>
      </c>
      <c r="BJ8" s="258" t="s">
        <v>57</v>
      </c>
      <c r="BK8" s="259" t="s">
        <v>59</v>
      </c>
      <c r="BL8" s="208" t="s">
        <v>2</v>
      </c>
      <c r="BM8" s="207" t="s">
        <v>3</v>
      </c>
      <c r="BN8" s="207" t="s">
        <v>4</v>
      </c>
      <c r="BO8" s="207" t="s">
        <v>5</v>
      </c>
      <c r="BP8" s="209" t="s">
        <v>6</v>
      </c>
      <c r="BQ8" s="260" t="s">
        <v>27</v>
      </c>
      <c r="BR8" s="257" t="s">
        <v>58</v>
      </c>
      <c r="BS8" s="258" t="s">
        <v>57</v>
      </c>
      <c r="BT8" s="259" t="s">
        <v>59</v>
      </c>
      <c r="BU8" s="208" t="s">
        <v>2</v>
      </c>
      <c r="BV8" s="207" t="s">
        <v>3</v>
      </c>
      <c r="BW8" s="207" t="s">
        <v>4</v>
      </c>
      <c r="BX8" s="207" t="s">
        <v>5</v>
      </c>
      <c r="BY8" s="209" t="s">
        <v>6</v>
      </c>
      <c r="BZ8" s="262" t="str">
        <f>X8</f>
        <v>ECTS</v>
      </c>
      <c r="CA8" s="263" t="str">
        <f>Y8</f>
        <v>ECTS(n)</v>
      </c>
      <c r="CB8" s="263" t="str">
        <f>Z8</f>
        <v>ECTS(p)</v>
      </c>
      <c r="CC8" s="264" t="s">
        <v>28</v>
      </c>
    </row>
    <row r="9" spans="1:81" s="92" customFormat="1" ht="19.5" customHeight="1" thickBot="1">
      <c r="A9" s="317" t="s">
        <v>7</v>
      </c>
      <c r="B9" s="318" t="s">
        <v>14</v>
      </c>
      <c r="C9" s="319"/>
      <c r="D9" s="319"/>
      <c r="E9" s="320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26"/>
      <c r="BZ9" s="321">
        <f>SUM(BZ10:BZ11)</f>
        <v>10</v>
      </c>
      <c r="CA9" s="321">
        <f>SUM(CA11:CA11)</f>
        <v>4</v>
      </c>
      <c r="CB9" s="321">
        <f>SUM(CB11:CB11)</f>
        <v>0</v>
      </c>
      <c r="CC9" s="322">
        <f>SUM(CC10:CC11)</f>
        <v>88</v>
      </c>
    </row>
    <row r="10" spans="1:81" ht="13.5" thickBot="1">
      <c r="A10" s="323" t="s">
        <v>143</v>
      </c>
      <c r="B10" s="324" t="s">
        <v>47</v>
      </c>
      <c r="C10" s="325" t="str">
        <f>"Enz1-"&amp;A10&amp;"-"&amp;IF(COUNTA(F10)&lt;&gt;0,$F$7&amp;",","")&amp;IF(COUNTA(O10)&lt;&gt;0,$O$7&amp;",","")&amp;IF(COUNTA(X10)&lt;&gt;0,$X$7&amp;",","")&amp;IF(COUNTA(AG10)&lt;&gt;0,$AG$7&amp;",","")&amp;IF(COUNTA(AP10)&lt;&gt;0,$AP$7&amp;",","")&amp;IF(COUNTA(AY10)&lt;&gt;0,$AY$7&amp;",","")&amp;IF(COUNTA(BH10)&lt;&gt;0,$BH$7,"")&amp;IF(COUNTA(BQ10)&lt;&gt;0,$BQ$7,"")</f>
        <v>Enz1-01-II,III,IV,V,</v>
      </c>
      <c r="D10" s="326" t="s">
        <v>127</v>
      </c>
      <c r="E10" s="327" t="s">
        <v>128</v>
      </c>
      <c r="F10" s="328"/>
      <c r="G10" s="329"/>
      <c r="H10" s="330"/>
      <c r="I10" s="331"/>
      <c r="J10" s="329"/>
      <c r="K10" s="332"/>
      <c r="L10" s="332"/>
      <c r="M10" s="332"/>
      <c r="N10" s="333"/>
      <c r="O10" s="329">
        <v>2</v>
      </c>
      <c r="P10" s="329">
        <v>1</v>
      </c>
      <c r="Q10" s="330">
        <v>0</v>
      </c>
      <c r="R10" s="331"/>
      <c r="S10" s="329"/>
      <c r="T10" s="332">
        <v>18</v>
      </c>
      <c r="U10" s="332"/>
      <c r="V10" s="332"/>
      <c r="W10" s="333"/>
      <c r="X10" s="329">
        <v>2</v>
      </c>
      <c r="Y10" s="329">
        <v>1</v>
      </c>
      <c r="Z10" s="330">
        <v>0</v>
      </c>
      <c r="AA10" s="331"/>
      <c r="AB10" s="329"/>
      <c r="AC10" s="332">
        <v>18</v>
      </c>
      <c r="AD10" s="332"/>
      <c r="AE10" s="332"/>
      <c r="AF10" s="333"/>
      <c r="AG10" s="329">
        <v>2</v>
      </c>
      <c r="AH10" s="329">
        <v>1</v>
      </c>
      <c r="AI10" s="330">
        <v>0</v>
      </c>
      <c r="AJ10" s="331"/>
      <c r="AK10" s="329"/>
      <c r="AL10" s="332">
        <v>18</v>
      </c>
      <c r="AM10" s="332"/>
      <c r="AN10" s="332"/>
      <c r="AO10" s="333"/>
      <c r="AP10" s="329">
        <v>2</v>
      </c>
      <c r="AQ10" s="329">
        <v>1</v>
      </c>
      <c r="AR10" s="330">
        <v>0</v>
      </c>
      <c r="AS10" s="331" t="s">
        <v>62</v>
      </c>
      <c r="AT10" s="329"/>
      <c r="AU10" s="332">
        <v>18</v>
      </c>
      <c r="AV10" s="332"/>
      <c r="AW10" s="332"/>
      <c r="AX10" s="333"/>
      <c r="AY10" s="329"/>
      <c r="AZ10" s="329"/>
      <c r="BA10" s="330"/>
      <c r="BB10" s="331"/>
      <c r="BC10" s="329"/>
      <c r="BD10" s="332"/>
      <c r="BE10" s="332"/>
      <c r="BF10" s="332"/>
      <c r="BG10" s="333"/>
      <c r="BH10" s="329"/>
      <c r="BI10" s="329"/>
      <c r="BJ10" s="330"/>
      <c r="BK10" s="331"/>
      <c r="BL10" s="329"/>
      <c r="BM10" s="332"/>
      <c r="BN10" s="332"/>
      <c r="BO10" s="332"/>
      <c r="BP10" s="333"/>
      <c r="BQ10" s="329"/>
      <c r="BR10" s="329"/>
      <c r="BS10" s="330"/>
      <c r="BT10" s="331"/>
      <c r="BU10" s="329"/>
      <c r="BV10" s="332"/>
      <c r="BW10" s="332"/>
      <c r="BX10" s="332"/>
      <c r="BY10" s="333"/>
      <c r="BZ10" s="329">
        <f aca="true" t="shared" si="0" ref="BZ10:CB11">SUM(F10,O10,X10,AG10,AP10,AY10,BH10,BQ10)</f>
        <v>8</v>
      </c>
      <c r="CA10" s="334">
        <f t="shared" si="0"/>
        <v>4</v>
      </c>
      <c r="CB10" s="334">
        <f t="shared" si="0"/>
        <v>0</v>
      </c>
      <c r="CC10" s="335">
        <f>SUM(J10:N10,S10:W10,AB10:AF10,AK10:AO10,AT10:AX10,BC10:BG10,BL10:BP10,BU10:BY10)</f>
        <v>72</v>
      </c>
    </row>
    <row r="11" spans="1:81" ht="13.5" thickBot="1">
      <c r="A11" s="323" t="s">
        <v>247</v>
      </c>
      <c r="B11" s="324" t="s">
        <v>248</v>
      </c>
      <c r="C11" s="481" t="str">
        <f>"Enz1-"&amp;A11&amp;"-"&amp;IF(COUNTA(F11)&lt;&gt;0,$F$7&amp;",","")&amp;IF(COUNTA(O11)&lt;&gt;0,$O$7&amp;",","")&amp;IF(COUNTA(X11)&lt;&gt;0,$X$7&amp;",","")&amp;IF(COUNTA(AG11)&lt;&gt;0,$AG$7&amp;",","")&amp;IF(COUNTA(AP11)&lt;&gt;0,$AP$7&amp;",","")&amp;IF(COUNTA(AY11)&lt;&gt;0,$AY$7&amp;",","")&amp;IF(COUNTA(BH11)&lt;&gt;0,$BH$7,"")&amp;IF(COUNTA(BQ11)&lt;&gt;0,$BQ$7,"")</f>
        <v>Enz1-01a-III,IV,</v>
      </c>
      <c r="D11" s="326" t="s">
        <v>127</v>
      </c>
      <c r="E11" s="327" t="s">
        <v>128</v>
      </c>
      <c r="F11" s="328"/>
      <c r="G11" s="329"/>
      <c r="H11" s="330"/>
      <c r="I11" s="331"/>
      <c r="J11" s="329"/>
      <c r="K11" s="332"/>
      <c r="L11" s="332"/>
      <c r="M11" s="332"/>
      <c r="N11" s="333"/>
      <c r="O11" s="329"/>
      <c r="P11" s="329">
        <v>1</v>
      </c>
      <c r="Q11" s="330">
        <v>0</v>
      </c>
      <c r="R11" s="331"/>
      <c r="S11" s="329"/>
      <c r="T11" s="332"/>
      <c r="U11" s="332"/>
      <c r="V11" s="332"/>
      <c r="W11" s="333"/>
      <c r="X11" s="329">
        <v>1</v>
      </c>
      <c r="Y11" s="329">
        <v>1</v>
      </c>
      <c r="Z11" s="330">
        <v>0</v>
      </c>
      <c r="AA11" s="331"/>
      <c r="AB11" s="329"/>
      <c r="AC11" s="332">
        <v>8</v>
      </c>
      <c r="AD11" s="332"/>
      <c r="AE11" s="332"/>
      <c r="AF11" s="333"/>
      <c r="AG11" s="329">
        <v>1</v>
      </c>
      <c r="AH11" s="329">
        <v>1</v>
      </c>
      <c r="AI11" s="330">
        <v>0</v>
      </c>
      <c r="AJ11" s="331"/>
      <c r="AK11" s="329"/>
      <c r="AL11" s="332">
        <v>8</v>
      </c>
      <c r="AM11" s="332"/>
      <c r="AN11" s="332"/>
      <c r="AO11" s="333"/>
      <c r="AP11" s="329"/>
      <c r="AQ11" s="329">
        <v>1</v>
      </c>
      <c r="AR11" s="330">
        <v>0</v>
      </c>
      <c r="AS11" s="331"/>
      <c r="AT11" s="329"/>
      <c r="AU11" s="332"/>
      <c r="AV11" s="332"/>
      <c r="AW11" s="332"/>
      <c r="AX11" s="333"/>
      <c r="AY11" s="329"/>
      <c r="AZ11" s="329"/>
      <c r="BA11" s="330"/>
      <c r="BB11" s="331"/>
      <c r="BC11" s="329"/>
      <c r="BD11" s="332"/>
      <c r="BE11" s="332"/>
      <c r="BF11" s="332"/>
      <c r="BG11" s="333"/>
      <c r="BH11" s="329"/>
      <c r="BI11" s="329"/>
      <c r="BJ11" s="330"/>
      <c r="BK11" s="331"/>
      <c r="BL11" s="329"/>
      <c r="BM11" s="332"/>
      <c r="BN11" s="332"/>
      <c r="BO11" s="332"/>
      <c r="BP11" s="333"/>
      <c r="BQ11" s="329"/>
      <c r="BR11" s="329"/>
      <c r="BS11" s="330"/>
      <c r="BT11" s="331"/>
      <c r="BU11" s="329"/>
      <c r="BV11" s="332"/>
      <c r="BW11" s="332"/>
      <c r="BX11" s="332"/>
      <c r="BY11" s="333"/>
      <c r="BZ11" s="329">
        <f t="shared" si="0"/>
        <v>2</v>
      </c>
      <c r="CA11" s="334">
        <f t="shared" si="0"/>
        <v>4</v>
      </c>
      <c r="CB11" s="334">
        <f t="shared" si="0"/>
        <v>0</v>
      </c>
      <c r="CC11" s="335">
        <f>SUM(J11:N11,S11:W11,AB11:AF11,AK11:AO11,AT11:AX11,BC11:BG11,BL11:BP11,BU11:BY11)</f>
        <v>16</v>
      </c>
    </row>
    <row r="12" spans="1:81" s="91" customFormat="1" ht="19.5" customHeight="1" thickBot="1">
      <c r="A12" s="336" t="s">
        <v>8</v>
      </c>
      <c r="B12" s="337" t="s">
        <v>45</v>
      </c>
      <c r="C12" s="338"/>
      <c r="D12" s="339"/>
      <c r="E12" s="339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1">
        <f>SUM(BZ13:BZ15)</f>
        <v>6</v>
      </c>
      <c r="CA12" s="342">
        <f>SUM(CA13:CA15)</f>
        <v>3</v>
      </c>
      <c r="CB12" s="343">
        <f>SUM(CB13:CB15)</f>
        <v>0</v>
      </c>
      <c r="CC12" s="344">
        <f>SUM(CC13:CC15)</f>
        <v>54</v>
      </c>
    </row>
    <row r="13" spans="1:81" ht="12.75">
      <c r="A13" s="345" t="s">
        <v>144</v>
      </c>
      <c r="B13" s="346" t="s">
        <v>46</v>
      </c>
      <c r="C13" s="347" t="str">
        <f>"Enz1-"&amp;A13&amp;"-"&amp;IF(COUNTA(F13)&lt;&gt;0,$F$7&amp;",","")&amp;IF(COUNTA(O13)&lt;&gt;0,$O$7&amp;",","")&amp;IF(COUNTA(X13)&lt;&gt;0,$X$7&amp;",","")&amp;IF(COUNTA(AG13)&lt;&gt;0,$AG$7&amp;",","")&amp;IF(COUNTA(AP13)&lt;&gt;0,$AP$7&amp;",","")&amp;IF(COUNTA(AY13)&lt;&gt;0,$AY$7&amp;",","")&amp;IF(COUNTA(BH13)&lt;&gt;0,$BH$7,"")&amp;IF(COUNTA(BQ13)&lt;&gt;0,$BQ$7,"")</f>
        <v>Enz1-02-I,</v>
      </c>
      <c r="D13" s="348" t="s">
        <v>131</v>
      </c>
      <c r="E13" s="349" t="s">
        <v>55</v>
      </c>
      <c r="F13" s="61">
        <v>2</v>
      </c>
      <c r="G13" s="350">
        <v>1</v>
      </c>
      <c r="H13" s="351">
        <v>0</v>
      </c>
      <c r="I13" s="352"/>
      <c r="J13" s="350">
        <v>9</v>
      </c>
      <c r="K13" s="353"/>
      <c r="L13" s="64"/>
      <c r="M13" s="64"/>
      <c r="N13" s="354">
        <v>9</v>
      </c>
      <c r="O13" s="61"/>
      <c r="P13" s="350"/>
      <c r="Q13" s="351"/>
      <c r="R13" s="352"/>
      <c r="S13" s="350"/>
      <c r="T13" s="64"/>
      <c r="U13" s="64"/>
      <c r="V13" s="64"/>
      <c r="W13" s="354"/>
      <c r="X13" s="61"/>
      <c r="Y13" s="350"/>
      <c r="Z13" s="351"/>
      <c r="AA13" s="352"/>
      <c r="AB13" s="350"/>
      <c r="AC13" s="64"/>
      <c r="AD13" s="64"/>
      <c r="AE13" s="64"/>
      <c r="AF13" s="354"/>
      <c r="AG13" s="61"/>
      <c r="AH13" s="350"/>
      <c r="AI13" s="351"/>
      <c r="AJ13" s="352"/>
      <c r="AK13" s="350"/>
      <c r="AL13" s="64"/>
      <c r="AM13" s="64"/>
      <c r="AN13" s="64"/>
      <c r="AO13" s="354"/>
      <c r="AP13" s="61"/>
      <c r="AQ13" s="350"/>
      <c r="AR13" s="351"/>
      <c r="AS13" s="352"/>
      <c r="AT13" s="350"/>
      <c r="AU13" s="64"/>
      <c r="AV13" s="64"/>
      <c r="AW13" s="64"/>
      <c r="AX13" s="354"/>
      <c r="AY13" s="61"/>
      <c r="AZ13" s="350"/>
      <c r="BA13" s="351"/>
      <c r="BB13" s="352"/>
      <c r="BC13" s="350"/>
      <c r="BD13" s="64"/>
      <c r="BE13" s="64"/>
      <c r="BF13" s="64"/>
      <c r="BG13" s="354"/>
      <c r="BH13" s="61"/>
      <c r="BI13" s="350"/>
      <c r="BJ13" s="351"/>
      <c r="BK13" s="352"/>
      <c r="BL13" s="350"/>
      <c r="BM13" s="64"/>
      <c r="BN13" s="64"/>
      <c r="BO13" s="64"/>
      <c r="BP13" s="354"/>
      <c r="BQ13" s="61"/>
      <c r="BR13" s="350"/>
      <c r="BS13" s="351"/>
      <c r="BT13" s="352"/>
      <c r="BU13" s="350"/>
      <c r="BV13" s="64"/>
      <c r="BW13" s="64"/>
      <c r="BX13" s="64"/>
      <c r="BY13" s="355"/>
      <c r="BZ13" s="195">
        <f aca="true" t="shared" si="1" ref="BZ13:CB15">SUM(F13,O13,X13,AG13,AP13,AY13,BH13,BQ13)</f>
        <v>2</v>
      </c>
      <c r="CA13" s="356">
        <f t="shared" si="1"/>
        <v>1</v>
      </c>
      <c r="CB13" s="356">
        <f t="shared" si="1"/>
        <v>0</v>
      </c>
      <c r="CC13" s="357">
        <f>SUM(J13:N13,S13:W13,AB13:AF13,AK13:AO13,AT13:AX13,BC13:BG13,BL13:BP13,BU13:BY13)</f>
        <v>18</v>
      </c>
    </row>
    <row r="14" spans="1:81" ht="12.75">
      <c r="A14" s="187" t="s">
        <v>177</v>
      </c>
      <c r="B14" s="62" t="s">
        <v>129</v>
      </c>
      <c r="C14" s="93" t="str">
        <f>"Enz1-"&amp;A14&amp;"-"&amp;IF(COUNTA(F14)&lt;&gt;0,$F$7&amp;",","")&amp;IF(COUNTA(O14)&lt;&gt;0,$O$7&amp;",","")&amp;IF(COUNTA(X14)&lt;&gt;0,$X$7&amp;",","")&amp;IF(COUNTA(AG14)&lt;&gt;0,$AG$7&amp;",","")&amp;IF(COUNTA(AP14)&lt;&gt;0,$AP$7&amp;",","")&amp;IF(COUNTA(AY14)&lt;&gt;0,$AY$7&amp;",","")&amp;IF(COUNTA(BH14)&lt;&gt;0,$BH$7,"")&amp;IF(COUNTA(BQ14)&lt;&gt;0,$BQ$7,"")</f>
        <v>Enz1-03a/b-VI,</v>
      </c>
      <c r="D14" s="165" t="s">
        <v>131</v>
      </c>
      <c r="E14" s="173" t="s">
        <v>55</v>
      </c>
      <c r="F14" s="53"/>
      <c r="G14" s="19"/>
      <c r="H14" s="42"/>
      <c r="I14" s="49"/>
      <c r="J14" s="19"/>
      <c r="K14" s="20"/>
      <c r="L14" s="20"/>
      <c r="M14" s="20"/>
      <c r="N14" s="34"/>
      <c r="O14" s="53"/>
      <c r="P14" s="19"/>
      <c r="Q14" s="42"/>
      <c r="R14" s="49"/>
      <c r="S14" s="19"/>
      <c r="T14" s="20"/>
      <c r="U14" s="20"/>
      <c r="V14" s="20"/>
      <c r="W14" s="34"/>
      <c r="X14" s="53"/>
      <c r="Y14" s="19"/>
      <c r="Z14" s="42"/>
      <c r="AA14" s="49"/>
      <c r="AB14" s="19"/>
      <c r="AC14" s="20"/>
      <c r="AD14" s="20"/>
      <c r="AE14" s="20"/>
      <c r="AF14" s="34"/>
      <c r="AG14" s="53"/>
      <c r="AH14" s="19"/>
      <c r="AI14" s="42"/>
      <c r="AJ14" s="49"/>
      <c r="AK14" s="19"/>
      <c r="AL14" s="20"/>
      <c r="AM14" s="20"/>
      <c r="AN14" s="20"/>
      <c r="AO14" s="34"/>
      <c r="AP14" s="53"/>
      <c r="AQ14" s="19"/>
      <c r="AR14" s="42"/>
      <c r="AS14" s="49"/>
      <c r="AT14" s="19"/>
      <c r="AU14" s="20"/>
      <c r="AV14" s="20"/>
      <c r="AW14" s="20"/>
      <c r="AX14" s="34"/>
      <c r="AY14" s="53">
        <v>2</v>
      </c>
      <c r="AZ14" s="19">
        <v>1</v>
      </c>
      <c r="BA14" s="42">
        <v>0</v>
      </c>
      <c r="BB14" s="49"/>
      <c r="BC14" s="19">
        <v>9</v>
      </c>
      <c r="BD14" s="20"/>
      <c r="BE14" s="20"/>
      <c r="BF14" s="20"/>
      <c r="BG14" s="34">
        <v>9</v>
      </c>
      <c r="BH14" s="53"/>
      <c r="BI14" s="19"/>
      <c r="BJ14" s="42"/>
      <c r="BK14" s="49"/>
      <c r="BL14" s="19"/>
      <c r="BM14" s="20"/>
      <c r="BN14" s="20"/>
      <c r="BO14" s="20"/>
      <c r="BP14" s="34"/>
      <c r="BQ14" s="53"/>
      <c r="BR14" s="19"/>
      <c r="BS14" s="42"/>
      <c r="BT14" s="49"/>
      <c r="BU14" s="19"/>
      <c r="BV14" s="20"/>
      <c r="BW14" s="20"/>
      <c r="BX14" s="20"/>
      <c r="BY14" s="33"/>
      <c r="BZ14" s="235">
        <f t="shared" si="1"/>
        <v>2</v>
      </c>
      <c r="CA14" s="26">
        <f t="shared" si="1"/>
        <v>1</v>
      </c>
      <c r="CB14" s="26">
        <f t="shared" si="1"/>
        <v>0</v>
      </c>
      <c r="CC14" s="14">
        <f>SUM(J14:N14,S14:W14,AB14:AF14,AK14:AO14,AT14:AX14,BC14:BG14,BL14:BP14,BU14:BY14)</f>
        <v>18</v>
      </c>
    </row>
    <row r="15" spans="1:81" ht="13.5" thickBot="1">
      <c r="A15" s="358" t="s">
        <v>145</v>
      </c>
      <c r="B15" s="359" t="s">
        <v>49</v>
      </c>
      <c r="C15" s="360" t="str">
        <f>"Enz1-"&amp;A15&amp;"-"&amp;IF(COUNTA(F15)&lt;&gt;0,$F$7&amp;",","")&amp;IF(COUNTA(O15)&lt;&gt;0,$O$7&amp;",","")&amp;IF(COUNTA(X15)&lt;&gt;0,$X$7&amp;",","")&amp;IF(COUNTA(AG15)&lt;&gt;0,$AG$7&amp;",","")&amp;IF(COUNTA(AP15)&lt;&gt;0,$AP$7&amp;",","")&amp;IF(COUNTA(AY15)&lt;&gt;0,$AY$7&amp;",","")&amp;IF(COUNTA(BH15)&lt;&gt;0,$BH$7,"")&amp;IF(COUNTA(BQ15)&lt;&gt;0,$BQ$7,"")</f>
        <v>Enz1-04-I,</v>
      </c>
      <c r="D15" s="361" t="s">
        <v>178</v>
      </c>
      <c r="E15" s="362" t="s">
        <v>52</v>
      </c>
      <c r="F15" s="206">
        <v>2</v>
      </c>
      <c r="G15" s="208">
        <v>1</v>
      </c>
      <c r="H15" s="363">
        <v>0</v>
      </c>
      <c r="I15" s="364"/>
      <c r="J15" s="208">
        <v>9</v>
      </c>
      <c r="K15" s="207">
        <v>9</v>
      </c>
      <c r="L15" s="207"/>
      <c r="M15" s="207"/>
      <c r="N15" s="261"/>
      <c r="O15" s="206"/>
      <c r="P15" s="208"/>
      <c r="Q15" s="363"/>
      <c r="R15" s="364"/>
      <c r="S15" s="208"/>
      <c r="T15" s="207"/>
      <c r="U15" s="207"/>
      <c r="V15" s="207"/>
      <c r="W15" s="261"/>
      <c r="X15" s="206"/>
      <c r="Y15" s="208"/>
      <c r="Z15" s="363"/>
      <c r="AA15" s="364"/>
      <c r="AB15" s="208"/>
      <c r="AC15" s="207"/>
      <c r="AD15" s="207"/>
      <c r="AE15" s="207"/>
      <c r="AF15" s="261"/>
      <c r="AG15" s="206"/>
      <c r="AH15" s="208"/>
      <c r="AI15" s="363"/>
      <c r="AJ15" s="364"/>
      <c r="AK15" s="208"/>
      <c r="AL15" s="207"/>
      <c r="AM15" s="207"/>
      <c r="AN15" s="207"/>
      <c r="AO15" s="261"/>
      <c r="AP15" s="206"/>
      <c r="AQ15" s="208"/>
      <c r="AR15" s="363"/>
      <c r="AS15" s="364"/>
      <c r="AT15" s="208"/>
      <c r="AU15" s="207"/>
      <c r="AV15" s="207"/>
      <c r="AW15" s="207"/>
      <c r="AX15" s="261"/>
      <c r="AY15" s="206"/>
      <c r="AZ15" s="208"/>
      <c r="BA15" s="363"/>
      <c r="BB15" s="364"/>
      <c r="BC15" s="208"/>
      <c r="BD15" s="207"/>
      <c r="BE15" s="207"/>
      <c r="BF15" s="207"/>
      <c r="BG15" s="261"/>
      <c r="BH15" s="206"/>
      <c r="BI15" s="208"/>
      <c r="BJ15" s="363"/>
      <c r="BK15" s="364"/>
      <c r="BL15" s="208"/>
      <c r="BM15" s="207"/>
      <c r="BN15" s="207"/>
      <c r="BO15" s="207"/>
      <c r="BP15" s="261"/>
      <c r="BQ15" s="206"/>
      <c r="BR15" s="208"/>
      <c r="BS15" s="363"/>
      <c r="BT15" s="364"/>
      <c r="BU15" s="208"/>
      <c r="BV15" s="207"/>
      <c r="BW15" s="207"/>
      <c r="BX15" s="207"/>
      <c r="BY15" s="209"/>
      <c r="BZ15" s="365">
        <f t="shared" si="1"/>
        <v>2</v>
      </c>
      <c r="CA15" s="366">
        <f t="shared" si="1"/>
        <v>1</v>
      </c>
      <c r="CB15" s="366">
        <f t="shared" si="1"/>
        <v>0</v>
      </c>
      <c r="CC15" s="264">
        <f>SUM(J15:N15,S15:W15,AB15:AF15,AK15:AO15,AT15:AX15,BC15:BG15,BL15:BP15,BU15:BY15)</f>
        <v>18</v>
      </c>
    </row>
    <row r="16" spans="1:81" s="92" customFormat="1" ht="19.5" customHeight="1" thickBot="1">
      <c r="A16" s="317" t="s">
        <v>9</v>
      </c>
      <c r="B16" s="318" t="s">
        <v>15</v>
      </c>
      <c r="C16" s="319"/>
      <c r="D16" s="320"/>
      <c r="E16" s="320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67">
        <f>SUM(BZ17:BZ25)</f>
        <v>45</v>
      </c>
      <c r="CA16" s="368">
        <f>SUM(CA17:CA25)</f>
        <v>16</v>
      </c>
      <c r="CB16" s="321">
        <f>SUM(CB17:CB25)</f>
        <v>6</v>
      </c>
      <c r="CC16" s="322">
        <f>SUM(CC17:CC25)</f>
        <v>414</v>
      </c>
    </row>
    <row r="17" spans="1:81" ht="12.75">
      <c r="A17" s="345" t="s">
        <v>146</v>
      </c>
      <c r="B17" s="195" t="s">
        <v>19</v>
      </c>
      <c r="C17" s="196" t="str">
        <f aca="true" t="shared" si="2" ref="C17:C25">"Enz1-"&amp;A17&amp;"-"&amp;IF(COUNTA(F17)&lt;&gt;0,$F$7&amp;",","")&amp;IF(COUNTA(O17)&lt;&gt;0,$O$7&amp;",","")&amp;IF(COUNTA(X17)&lt;&gt;0,$X$7&amp;",","")&amp;IF(COUNTA(AG17)&lt;&gt;0,$AG$7&amp;",","")&amp;IF(COUNTA(AP17)&lt;&gt;0,$AP$7&amp;",","")&amp;IF(COUNTA(AY17)&lt;&gt;0,$AY$7&amp;",","")&amp;IF(COUNTA(BH17)&lt;&gt;0,$BH$7,"")&amp;IF(COUNTA(BQ17)&lt;&gt;0,$BQ$7,"")</f>
        <v>Enz1-05-I,</v>
      </c>
      <c r="D17" s="369" t="s">
        <v>179</v>
      </c>
      <c r="E17" s="370" t="s">
        <v>181</v>
      </c>
      <c r="F17" s="371">
        <v>6</v>
      </c>
      <c r="G17" s="372">
        <v>2</v>
      </c>
      <c r="H17" s="373">
        <v>0</v>
      </c>
      <c r="I17" s="374" t="s">
        <v>62</v>
      </c>
      <c r="J17" s="375">
        <v>24</v>
      </c>
      <c r="K17" s="196">
        <v>24</v>
      </c>
      <c r="L17" s="196"/>
      <c r="M17" s="196"/>
      <c r="N17" s="197"/>
      <c r="O17" s="371"/>
      <c r="P17" s="372"/>
      <c r="Q17" s="373"/>
      <c r="R17" s="374"/>
      <c r="S17" s="375"/>
      <c r="T17" s="196"/>
      <c r="U17" s="196"/>
      <c r="V17" s="196"/>
      <c r="W17" s="197"/>
      <c r="X17" s="371"/>
      <c r="Y17" s="372"/>
      <c r="Z17" s="373"/>
      <c r="AA17" s="374"/>
      <c r="AB17" s="375"/>
      <c r="AC17" s="196"/>
      <c r="AD17" s="196"/>
      <c r="AE17" s="196"/>
      <c r="AF17" s="197"/>
      <c r="AG17" s="371"/>
      <c r="AH17" s="372"/>
      <c r="AI17" s="373"/>
      <c r="AJ17" s="374"/>
      <c r="AK17" s="375"/>
      <c r="AL17" s="196"/>
      <c r="AM17" s="196"/>
      <c r="AN17" s="196"/>
      <c r="AO17" s="197"/>
      <c r="AP17" s="371"/>
      <c r="AQ17" s="372"/>
      <c r="AR17" s="373"/>
      <c r="AS17" s="374"/>
      <c r="AT17" s="375"/>
      <c r="AU17" s="196"/>
      <c r="AV17" s="196"/>
      <c r="AW17" s="196"/>
      <c r="AX17" s="197"/>
      <c r="AY17" s="371"/>
      <c r="AZ17" s="372"/>
      <c r="BA17" s="373"/>
      <c r="BB17" s="374"/>
      <c r="BC17" s="375"/>
      <c r="BD17" s="196"/>
      <c r="BE17" s="196"/>
      <c r="BF17" s="196"/>
      <c r="BG17" s="197"/>
      <c r="BH17" s="371"/>
      <c r="BI17" s="372"/>
      <c r="BJ17" s="373"/>
      <c r="BK17" s="374"/>
      <c r="BL17" s="375"/>
      <c r="BM17" s="196"/>
      <c r="BN17" s="196"/>
      <c r="BO17" s="196"/>
      <c r="BP17" s="197"/>
      <c r="BQ17" s="371"/>
      <c r="BR17" s="372"/>
      <c r="BS17" s="373"/>
      <c r="BT17" s="374"/>
      <c r="BU17" s="375"/>
      <c r="BV17" s="196"/>
      <c r="BW17" s="196"/>
      <c r="BX17" s="196"/>
      <c r="BY17" s="197"/>
      <c r="BZ17" s="195">
        <f aca="true" t="shared" si="3" ref="BZ17:BZ25">SUM(F17,O17,X17,AG17,AP17,AY17,BH17,BQ17)</f>
        <v>6</v>
      </c>
      <c r="CA17" s="196">
        <f aca="true" t="shared" si="4" ref="CA17:CA25">SUM(G17,P17,Y17,AH17,AQ17,AZ17,BI17,BR17)</f>
        <v>2</v>
      </c>
      <c r="CB17" s="376">
        <f aca="true" t="shared" si="5" ref="CB17:CB25">SUM(H17,Q17,Z17,AI17,AR17,BA17,BJ17,BS17)</f>
        <v>0</v>
      </c>
      <c r="CC17" s="357">
        <f aca="true" t="shared" si="6" ref="CC17:CC25">SUM(J17:N17,S17:W17,AB17:AF17,AK17:AO17,AT17:AX17,BC17:BG17,BL17:BP17,BU17:BY17)</f>
        <v>48</v>
      </c>
    </row>
    <row r="18" spans="1:81" ht="12.75">
      <c r="A18" s="186" t="s">
        <v>147</v>
      </c>
      <c r="B18" s="59" t="s">
        <v>20</v>
      </c>
      <c r="C18" s="16" t="str">
        <f t="shared" si="2"/>
        <v>Enz1-06-I,II,</v>
      </c>
      <c r="D18" s="166" t="s">
        <v>180</v>
      </c>
      <c r="E18" s="174" t="s">
        <v>181</v>
      </c>
      <c r="F18" s="482">
        <v>4</v>
      </c>
      <c r="G18" s="21">
        <v>2</v>
      </c>
      <c r="H18" s="43">
        <v>0</v>
      </c>
      <c r="I18" s="50"/>
      <c r="J18" s="21">
        <v>30</v>
      </c>
      <c r="K18" s="18">
        <v>24</v>
      </c>
      <c r="L18" s="18"/>
      <c r="M18" s="18"/>
      <c r="N18" s="22"/>
      <c r="O18" s="482">
        <v>4</v>
      </c>
      <c r="P18" s="21">
        <v>2</v>
      </c>
      <c r="Q18" s="43">
        <v>0</v>
      </c>
      <c r="R18" s="50" t="s">
        <v>62</v>
      </c>
      <c r="S18" s="21">
        <v>24</v>
      </c>
      <c r="T18" s="18">
        <v>24</v>
      </c>
      <c r="U18" s="18"/>
      <c r="V18" s="18"/>
      <c r="W18" s="22"/>
      <c r="X18" s="55"/>
      <c r="Y18" s="21"/>
      <c r="Z18" s="43"/>
      <c r="AA18" s="50"/>
      <c r="AB18" s="21"/>
      <c r="AC18" s="18"/>
      <c r="AD18" s="18"/>
      <c r="AE18" s="18"/>
      <c r="AF18" s="22"/>
      <c r="AG18" s="55"/>
      <c r="AH18" s="21"/>
      <c r="AI18" s="43"/>
      <c r="AJ18" s="50"/>
      <c r="AK18" s="21"/>
      <c r="AL18" s="18"/>
      <c r="AM18" s="18"/>
      <c r="AN18" s="18"/>
      <c r="AO18" s="22"/>
      <c r="AP18" s="55"/>
      <c r="AQ18" s="21"/>
      <c r="AR18" s="43"/>
      <c r="AS18" s="50"/>
      <c r="AT18" s="21"/>
      <c r="AU18" s="18"/>
      <c r="AV18" s="18"/>
      <c r="AW18" s="18"/>
      <c r="AX18" s="22"/>
      <c r="AY18" s="55"/>
      <c r="AZ18" s="21"/>
      <c r="BA18" s="43"/>
      <c r="BB18" s="50"/>
      <c r="BC18" s="21"/>
      <c r="BD18" s="18"/>
      <c r="BE18" s="18"/>
      <c r="BF18" s="18"/>
      <c r="BG18" s="22"/>
      <c r="BH18" s="55"/>
      <c r="BI18" s="21"/>
      <c r="BJ18" s="43"/>
      <c r="BK18" s="50"/>
      <c r="BL18" s="21"/>
      <c r="BM18" s="18"/>
      <c r="BN18" s="18"/>
      <c r="BO18" s="18"/>
      <c r="BP18" s="22"/>
      <c r="BQ18" s="55"/>
      <c r="BR18" s="21"/>
      <c r="BS18" s="43"/>
      <c r="BT18" s="50"/>
      <c r="BU18" s="21"/>
      <c r="BV18" s="18"/>
      <c r="BW18" s="18"/>
      <c r="BX18" s="18"/>
      <c r="BY18" s="22"/>
      <c r="BZ18" s="13">
        <f t="shared" si="3"/>
        <v>8</v>
      </c>
      <c r="CA18" s="11">
        <f t="shared" si="4"/>
        <v>4</v>
      </c>
      <c r="CB18" s="10">
        <f t="shared" si="5"/>
        <v>0</v>
      </c>
      <c r="CC18" s="14">
        <f t="shared" si="6"/>
        <v>102</v>
      </c>
    </row>
    <row r="19" spans="1:81" ht="12.75">
      <c r="A19" s="186" t="s">
        <v>148</v>
      </c>
      <c r="B19" s="55" t="s">
        <v>29</v>
      </c>
      <c r="C19" s="18" t="str">
        <f t="shared" si="2"/>
        <v>Enz1-07-IV,</v>
      </c>
      <c r="D19" s="167" t="s">
        <v>182</v>
      </c>
      <c r="E19" s="175" t="s">
        <v>52</v>
      </c>
      <c r="F19" s="56"/>
      <c r="G19" s="54"/>
      <c r="H19" s="44"/>
      <c r="I19" s="51"/>
      <c r="J19" s="35"/>
      <c r="K19" s="36"/>
      <c r="L19" s="36"/>
      <c r="M19" s="36"/>
      <c r="N19" s="37"/>
      <c r="O19" s="56"/>
      <c r="P19" s="54"/>
      <c r="Q19" s="44"/>
      <c r="R19" s="51"/>
      <c r="S19" s="35"/>
      <c r="T19" s="36"/>
      <c r="U19" s="36"/>
      <c r="V19" s="36"/>
      <c r="W19" s="37"/>
      <c r="X19" s="56"/>
      <c r="Y19" s="54"/>
      <c r="Z19" s="44"/>
      <c r="AA19" s="51"/>
      <c r="AB19" s="35"/>
      <c r="AC19" s="36"/>
      <c r="AD19" s="36"/>
      <c r="AE19" s="36"/>
      <c r="AF19" s="37"/>
      <c r="AG19" s="56">
        <v>2</v>
      </c>
      <c r="AH19" s="54">
        <v>1</v>
      </c>
      <c r="AI19" s="44">
        <v>0</v>
      </c>
      <c r="AJ19" s="51"/>
      <c r="AK19" s="35">
        <v>12</v>
      </c>
      <c r="AL19" s="36"/>
      <c r="AM19" s="36"/>
      <c r="AN19" s="36"/>
      <c r="AO19" s="37">
        <v>12</v>
      </c>
      <c r="AP19" s="56"/>
      <c r="AQ19" s="54"/>
      <c r="AR19" s="44"/>
      <c r="AS19" s="51"/>
      <c r="AT19" s="35"/>
      <c r="AU19" s="36"/>
      <c r="AV19" s="36"/>
      <c r="AW19" s="36"/>
      <c r="AX19" s="37"/>
      <c r="AY19" s="56"/>
      <c r="AZ19" s="54"/>
      <c r="BA19" s="44"/>
      <c r="BB19" s="51"/>
      <c r="BC19" s="35"/>
      <c r="BD19" s="36"/>
      <c r="BE19" s="36"/>
      <c r="BF19" s="36"/>
      <c r="BG19" s="37"/>
      <c r="BH19" s="56"/>
      <c r="BI19" s="54"/>
      <c r="BJ19" s="44"/>
      <c r="BK19" s="51"/>
      <c r="BL19" s="35"/>
      <c r="BM19" s="36"/>
      <c r="BN19" s="36"/>
      <c r="BO19" s="36"/>
      <c r="BP19" s="37"/>
      <c r="BQ19" s="56"/>
      <c r="BR19" s="54"/>
      <c r="BS19" s="44"/>
      <c r="BT19" s="51"/>
      <c r="BU19" s="35"/>
      <c r="BV19" s="36"/>
      <c r="BW19" s="36"/>
      <c r="BX19" s="36"/>
      <c r="BY19" s="37"/>
      <c r="BZ19" s="13">
        <f t="shared" si="3"/>
        <v>2</v>
      </c>
      <c r="CA19" s="11">
        <f t="shared" si="4"/>
        <v>1</v>
      </c>
      <c r="CB19" s="10">
        <f t="shared" si="5"/>
        <v>0</v>
      </c>
      <c r="CC19" s="14">
        <f t="shared" si="6"/>
        <v>24</v>
      </c>
    </row>
    <row r="20" spans="1:81" ht="12.75">
      <c r="A20" s="186" t="s">
        <v>149</v>
      </c>
      <c r="B20" s="59" t="s">
        <v>21</v>
      </c>
      <c r="C20" s="16" t="str">
        <f t="shared" si="2"/>
        <v>Enz1-08-I,II,</v>
      </c>
      <c r="D20" s="166" t="s">
        <v>183</v>
      </c>
      <c r="E20" s="174" t="s">
        <v>184</v>
      </c>
      <c r="F20" s="57">
        <v>5</v>
      </c>
      <c r="G20" s="35">
        <v>2</v>
      </c>
      <c r="H20" s="45">
        <v>0</v>
      </c>
      <c r="I20" s="52" t="s">
        <v>62</v>
      </c>
      <c r="J20" s="35">
        <v>28</v>
      </c>
      <c r="K20" s="36">
        <v>24</v>
      </c>
      <c r="L20" s="36"/>
      <c r="M20" s="36"/>
      <c r="N20" s="37"/>
      <c r="O20" s="57">
        <v>4</v>
      </c>
      <c r="P20" s="35">
        <v>1</v>
      </c>
      <c r="Q20" s="45">
        <v>0</v>
      </c>
      <c r="R20" s="52" t="s">
        <v>62</v>
      </c>
      <c r="S20" s="35">
        <v>20</v>
      </c>
      <c r="T20" s="36">
        <v>18</v>
      </c>
      <c r="U20" s="36"/>
      <c r="V20" s="36"/>
      <c r="W20" s="37"/>
      <c r="X20" s="57"/>
      <c r="Y20" s="35"/>
      <c r="Z20" s="45"/>
      <c r="AA20" s="52"/>
      <c r="AB20" s="35"/>
      <c r="AC20" s="36"/>
      <c r="AD20" s="36"/>
      <c r="AE20" s="36"/>
      <c r="AF20" s="37"/>
      <c r="AG20" s="57"/>
      <c r="AH20" s="35"/>
      <c r="AI20" s="45"/>
      <c r="AJ20" s="52"/>
      <c r="AK20" s="35"/>
      <c r="AL20" s="36"/>
      <c r="AM20" s="36"/>
      <c r="AN20" s="36"/>
      <c r="AO20" s="37"/>
      <c r="AP20" s="57"/>
      <c r="AQ20" s="35"/>
      <c r="AR20" s="45"/>
      <c r="AS20" s="52"/>
      <c r="AT20" s="35"/>
      <c r="AU20" s="36"/>
      <c r="AV20" s="36"/>
      <c r="AW20" s="36"/>
      <c r="AX20" s="37"/>
      <c r="AY20" s="57"/>
      <c r="AZ20" s="35"/>
      <c r="BA20" s="45"/>
      <c r="BB20" s="52"/>
      <c r="BC20" s="35"/>
      <c r="BD20" s="36"/>
      <c r="BE20" s="36"/>
      <c r="BF20" s="36"/>
      <c r="BG20" s="37"/>
      <c r="BH20" s="57"/>
      <c r="BI20" s="35"/>
      <c r="BJ20" s="45"/>
      <c r="BK20" s="52"/>
      <c r="BL20" s="35"/>
      <c r="BM20" s="36"/>
      <c r="BN20" s="36"/>
      <c r="BO20" s="36"/>
      <c r="BP20" s="37"/>
      <c r="BQ20" s="57"/>
      <c r="BR20" s="35"/>
      <c r="BS20" s="45"/>
      <c r="BT20" s="52"/>
      <c r="BU20" s="35"/>
      <c r="BV20" s="36"/>
      <c r="BW20" s="36"/>
      <c r="BX20" s="36"/>
      <c r="BY20" s="37"/>
      <c r="BZ20" s="13">
        <f t="shared" si="3"/>
        <v>9</v>
      </c>
      <c r="CA20" s="11">
        <f t="shared" si="4"/>
        <v>3</v>
      </c>
      <c r="CB20" s="10">
        <f t="shared" si="5"/>
        <v>0</v>
      </c>
      <c r="CC20" s="14">
        <f t="shared" si="6"/>
        <v>90</v>
      </c>
    </row>
    <row r="21" spans="1:81" ht="12.75">
      <c r="A21" s="186" t="s">
        <v>150</v>
      </c>
      <c r="B21" s="55" t="s">
        <v>78</v>
      </c>
      <c r="C21" s="18" t="str">
        <f t="shared" si="2"/>
        <v>Enz1-09-I,</v>
      </c>
      <c r="D21" s="167" t="s">
        <v>185</v>
      </c>
      <c r="E21" s="175" t="s">
        <v>186</v>
      </c>
      <c r="F21" s="482">
        <v>3</v>
      </c>
      <c r="G21" s="32">
        <v>1</v>
      </c>
      <c r="H21" s="38">
        <v>0</v>
      </c>
      <c r="I21" s="39"/>
      <c r="J21" s="32">
        <v>10</v>
      </c>
      <c r="K21" s="36"/>
      <c r="L21" s="36"/>
      <c r="M21" s="36"/>
      <c r="N21" s="37"/>
      <c r="O21" s="57"/>
      <c r="P21" s="32"/>
      <c r="Q21" s="38"/>
      <c r="R21" s="39"/>
      <c r="S21" s="32"/>
      <c r="T21" s="36"/>
      <c r="U21" s="36"/>
      <c r="V21" s="36"/>
      <c r="W21" s="37"/>
      <c r="X21" s="57"/>
      <c r="Y21" s="32"/>
      <c r="Z21" s="38"/>
      <c r="AA21" s="39"/>
      <c r="AB21" s="32"/>
      <c r="AC21" s="36"/>
      <c r="AD21" s="36"/>
      <c r="AE21" s="36"/>
      <c r="AF21" s="37"/>
      <c r="AG21" s="57"/>
      <c r="AH21" s="32"/>
      <c r="AI21" s="38"/>
      <c r="AJ21" s="39"/>
      <c r="AK21" s="32"/>
      <c r="AL21" s="36"/>
      <c r="AM21" s="36"/>
      <c r="AN21" s="36"/>
      <c r="AO21" s="37"/>
      <c r="AP21" s="57"/>
      <c r="AQ21" s="32"/>
      <c r="AR21" s="38"/>
      <c r="AS21" s="39"/>
      <c r="AT21" s="32"/>
      <c r="AU21" s="36"/>
      <c r="AV21" s="36"/>
      <c r="AW21" s="36"/>
      <c r="AX21" s="37"/>
      <c r="AY21" s="57"/>
      <c r="AZ21" s="32"/>
      <c r="BA21" s="38"/>
      <c r="BB21" s="39"/>
      <c r="BC21" s="32"/>
      <c r="BD21" s="36"/>
      <c r="BE21" s="36"/>
      <c r="BF21" s="36"/>
      <c r="BG21" s="37"/>
      <c r="BH21" s="57"/>
      <c r="BI21" s="32"/>
      <c r="BJ21" s="38"/>
      <c r="BK21" s="39"/>
      <c r="BL21" s="32"/>
      <c r="BM21" s="36"/>
      <c r="BN21" s="36"/>
      <c r="BO21" s="36"/>
      <c r="BP21" s="37"/>
      <c r="BQ21" s="57"/>
      <c r="BR21" s="32"/>
      <c r="BS21" s="38"/>
      <c r="BT21" s="39"/>
      <c r="BU21" s="32"/>
      <c r="BV21" s="36"/>
      <c r="BW21" s="36"/>
      <c r="BX21" s="36"/>
      <c r="BY21" s="37"/>
      <c r="BZ21" s="13">
        <f t="shared" si="3"/>
        <v>3</v>
      </c>
      <c r="CA21" s="11">
        <f t="shared" si="4"/>
        <v>1</v>
      </c>
      <c r="CB21" s="10">
        <f t="shared" si="5"/>
        <v>0</v>
      </c>
      <c r="CC21" s="14">
        <f t="shared" si="6"/>
        <v>10</v>
      </c>
    </row>
    <row r="22" spans="1:81" ht="12.75">
      <c r="A22" s="186" t="s">
        <v>151</v>
      </c>
      <c r="B22" s="55" t="s">
        <v>35</v>
      </c>
      <c r="C22" s="18" t="str">
        <f t="shared" si="2"/>
        <v>Enz1-10-II,III,</v>
      </c>
      <c r="D22" s="167" t="s">
        <v>182</v>
      </c>
      <c r="E22" s="175" t="s">
        <v>52</v>
      </c>
      <c r="F22" s="56"/>
      <c r="G22" s="54"/>
      <c r="H22" s="44"/>
      <c r="I22" s="51"/>
      <c r="J22" s="35"/>
      <c r="K22" s="36"/>
      <c r="L22" s="36"/>
      <c r="M22" s="36"/>
      <c r="N22" s="37"/>
      <c r="O22" s="483">
        <v>5</v>
      </c>
      <c r="P22" s="54">
        <v>1</v>
      </c>
      <c r="Q22" s="44">
        <v>0</v>
      </c>
      <c r="R22" s="51"/>
      <c r="S22" s="35">
        <v>18</v>
      </c>
      <c r="T22" s="36"/>
      <c r="U22" s="36"/>
      <c r="V22" s="36"/>
      <c r="W22" s="37">
        <v>16</v>
      </c>
      <c r="X22" s="56">
        <v>3</v>
      </c>
      <c r="Y22" s="54">
        <v>1</v>
      </c>
      <c r="Z22" s="44">
        <v>0</v>
      </c>
      <c r="AA22" s="51"/>
      <c r="AB22" s="35">
        <v>16</v>
      </c>
      <c r="AC22" s="36"/>
      <c r="AD22" s="36"/>
      <c r="AE22" s="36"/>
      <c r="AF22" s="37">
        <v>16</v>
      </c>
      <c r="AG22" s="56"/>
      <c r="AH22" s="54"/>
      <c r="AI22" s="44"/>
      <c r="AJ22" s="51"/>
      <c r="AK22" s="35"/>
      <c r="AL22" s="36"/>
      <c r="AM22" s="36"/>
      <c r="AN22" s="36"/>
      <c r="AO22" s="37"/>
      <c r="AP22" s="56"/>
      <c r="AQ22" s="54"/>
      <c r="AR22" s="44"/>
      <c r="AS22" s="51"/>
      <c r="AT22" s="35"/>
      <c r="AU22" s="36"/>
      <c r="AV22" s="36"/>
      <c r="AW22" s="36"/>
      <c r="AX22" s="37"/>
      <c r="AY22" s="56"/>
      <c r="AZ22" s="54"/>
      <c r="BA22" s="44"/>
      <c r="BB22" s="51"/>
      <c r="BC22" s="35"/>
      <c r="BD22" s="36"/>
      <c r="BE22" s="36"/>
      <c r="BF22" s="36"/>
      <c r="BG22" s="37"/>
      <c r="BH22" s="56"/>
      <c r="BI22" s="54"/>
      <c r="BJ22" s="44"/>
      <c r="BK22" s="51"/>
      <c r="BL22" s="35"/>
      <c r="BM22" s="36"/>
      <c r="BN22" s="36"/>
      <c r="BO22" s="36"/>
      <c r="BP22" s="37"/>
      <c r="BQ22" s="56"/>
      <c r="BR22" s="54"/>
      <c r="BS22" s="44"/>
      <c r="BT22" s="51"/>
      <c r="BU22" s="35"/>
      <c r="BV22" s="36"/>
      <c r="BW22" s="36"/>
      <c r="BX22" s="36"/>
      <c r="BY22" s="37"/>
      <c r="BZ22" s="13">
        <f t="shared" si="3"/>
        <v>8</v>
      </c>
      <c r="CA22" s="11">
        <f t="shared" si="4"/>
        <v>2</v>
      </c>
      <c r="CB22" s="10">
        <f t="shared" si="5"/>
        <v>0</v>
      </c>
      <c r="CC22" s="14">
        <f t="shared" si="6"/>
        <v>66</v>
      </c>
    </row>
    <row r="23" spans="1:81" ht="12.75">
      <c r="A23" s="186" t="s">
        <v>152</v>
      </c>
      <c r="B23" s="59" t="s">
        <v>79</v>
      </c>
      <c r="C23" s="16" t="str">
        <f t="shared" si="2"/>
        <v>Enz1-11-IV,</v>
      </c>
      <c r="D23" s="166" t="s">
        <v>205</v>
      </c>
      <c r="E23" s="174" t="s">
        <v>51</v>
      </c>
      <c r="F23" s="56"/>
      <c r="G23" s="54"/>
      <c r="H23" s="44"/>
      <c r="I23" s="51"/>
      <c r="J23" s="35"/>
      <c r="K23" s="36"/>
      <c r="L23" s="36"/>
      <c r="M23" s="36"/>
      <c r="N23" s="37"/>
      <c r="O23" s="56"/>
      <c r="P23" s="54"/>
      <c r="Q23" s="44"/>
      <c r="R23" s="51"/>
      <c r="S23" s="35"/>
      <c r="T23" s="36"/>
      <c r="U23" s="36"/>
      <c r="V23" s="36"/>
      <c r="W23" s="37"/>
      <c r="X23" s="56"/>
      <c r="Y23" s="54"/>
      <c r="Z23" s="44"/>
      <c r="AA23" s="51"/>
      <c r="AB23" s="35"/>
      <c r="AC23" s="36"/>
      <c r="AD23" s="36"/>
      <c r="AE23" s="36"/>
      <c r="AF23" s="37"/>
      <c r="AG23" s="56">
        <v>2</v>
      </c>
      <c r="AH23" s="54">
        <v>1</v>
      </c>
      <c r="AI23" s="44">
        <v>2</v>
      </c>
      <c r="AJ23" s="51"/>
      <c r="AK23" s="35">
        <v>8</v>
      </c>
      <c r="AL23" s="36"/>
      <c r="AM23" s="36">
        <v>8</v>
      </c>
      <c r="AN23" s="36"/>
      <c r="AO23" s="37"/>
      <c r="AP23" s="56"/>
      <c r="AQ23" s="54"/>
      <c r="AR23" s="44"/>
      <c r="AS23" s="51"/>
      <c r="AT23" s="35"/>
      <c r="AU23" s="36"/>
      <c r="AV23" s="36"/>
      <c r="AW23" s="36"/>
      <c r="AX23" s="37"/>
      <c r="AY23" s="56"/>
      <c r="AZ23" s="54"/>
      <c r="BA23" s="44"/>
      <c r="BB23" s="51"/>
      <c r="BC23" s="35"/>
      <c r="BD23" s="36"/>
      <c r="BE23" s="36"/>
      <c r="BF23" s="36"/>
      <c r="BG23" s="37"/>
      <c r="BH23" s="56"/>
      <c r="BI23" s="54"/>
      <c r="BJ23" s="44"/>
      <c r="BK23" s="51"/>
      <c r="BL23" s="35"/>
      <c r="BM23" s="36"/>
      <c r="BN23" s="36"/>
      <c r="BO23" s="36"/>
      <c r="BP23" s="37"/>
      <c r="BQ23" s="56"/>
      <c r="BR23" s="54"/>
      <c r="BS23" s="44"/>
      <c r="BT23" s="51"/>
      <c r="BU23" s="35"/>
      <c r="BV23" s="36"/>
      <c r="BW23" s="36"/>
      <c r="BX23" s="36"/>
      <c r="BY23" s="37"/>
      <c r="BZ23" s="13">
        <f t="shared" si="3"/>
        <v>2</v>
      </c>
      <c r="CA23" s="11">
        <f t="shared" si="4"/>
        <v>1</v>
      </c>
      <c r="CB23" s="10">
        <f t="shared" si="5"/>
        <v>2</v>
      </c>
      <c r="CC23" s="14">
        <f t="shared" si="6"/>
        <v>16</v>
      </c>
    </row>
    <row r="24" spans="1:81" ht="12.75">
      <c r="A24" s="186" t="s">
        <v>153</v>
      </c>
      <c r="B24" s="63" t="s">
        <v>256</v>
      </c>
      <c r="C24" s="27" t="str">
        <f t="shared" si="2"/>
        <v>Enz1-12-III,</v>
      </c>
      <c r="D24" s="168" t="s">
        <v>187</v>
      </c>
      <c r="E24" s="176" t="s">
        <v>56</v>
      </c>
      <c r="F24" s="57"/>
      <c r="G24" s="35"/>
      <c r="H24" s="45"/>
      <c r="I24" s="52"/>
      <c r="J24" s="35"/>
      <c r="K24" s="36"/>
      <c r="L24" s="36"/>
      <c r="M24" s="36"/>
      <c r="N24" s="37"/>
      <c r="O24" s="57"/>
      <c r="P24" s="35"/>
      <c r="Q24" s="45"/>
      <c r="R24" s="52"/>
      <c r="S24" s="35" t="s">
        <v>34</v>
      </c>
      <c r="T24" s="36"/>
      <c r="U24" s="36"/>
      <c r="V24" s="36"/>
      <c r="W24" s="37"/>
      <c r="X24" s="57">
        <v>3</v>
      </c>
      <c r="Y24" s="35">
        <v>1</v>
      </c>
      <c r="Z24" s="45">
        <v>2</v>
      </c>
      <c r="AA24" s="52"/>
      <c r="AB24" s="35">
        <v>16</v>
      </c>
      <c r="AC24" s="36"/>
      <c r="AD24" s="36">
        <v>12</v>
      </c>
      <c r="AE24" s="36"/>
      <c r="AF24" s="37"/>
      <c r="AG24" s="57"/>
      <c r="AH24" s="35"/>
      <c r="AI24" s="45"/>
      <c r="AJ24" s="52"/>
      <c r="AK24" s="35"/>
      <c r="AL24" s="36"/>
      <c r="AM24" s="36"/>
      <c r="AN24" s="36"/>
      <c r="AO24" s="37"/>
      <c r="AP24" s="57"/>
      <c r="AQ24" s="35"/>
      <c r="AR24" s="45"/>
      <c r="AS24" s="52"/>
      <c r="AT24" s="35"/>
      <c r="AU24" s="36"/>
      <c r="AV24" s="36"/>
      <c r="AW24" s="36"/>
      <c r="AX24" s="37"/>
      <c r="AY24" s="57"/>
      <c r="AZ24" s="35"/>
      <c r="BA24" s="45"/>
      <c r="BB24" s="52"/>
      <c r="BC24" s="35"/>
      <c r="BD24" s="36"/>
      <c r="BE24" s="36"/>
      <c r="BF24" s="36"/>
      <c r="BG24" s="37"/>
      <c r="BH24" s="57"/>
      <c r="BI24" s="35"/>
      <c r="BJ24" s="45"/>
      <c r="BK24" s="52"/>
      <c r="BL24" s="35"/>
      <c r="BM24" s="36"/>
      <c r="BN24" s="36"/>
      <c r="BO24" s="36"/>
      <c r="BP24" s="37"/>
      <c r="BQ24" s="57"/>
      <c r="BR24" s="35"/>
      <c r="BS24" s="45"/>
      <c r="BT24" s="52"/>
      <c r="BU24" s="35"/>
      <c r="BV24" s="36"/>
      <c r="BW24" s="36"/>
      <c r="BX24" s="36"/>
      <c r="BY24" s="37"/>
      <c r="BZ24" s="13">
        <f t="shared" si="3"/>
        <v>3</v>
      </c>
      <c r="CA24" s="11">
        <f t="shared" si="4"/>
        <v>1</v>
      </c>
      <c r="CB24" s="10">
        <f t="shared" si="5"/>
        <v>2</v>
      </c>
      <c r="CC24" s="14">
        <f t="shared" si="6"/>
        <v>28</v>
      </c>
    </row>
    <row r="25" spans="1:81" ht="15" customHeight="1" thickBot="1">
      <c r="A25" s="358" t="s">
        <v>154</v>
      </c>
      <c r="B25" s="377" t="s">
        <v>80</v>
      </c>
      <c r="C25" s="378" t="str">
        <f t="shared" si="2"/>
        <v>Enz1-13-II,</v>
      </c>
      <c r="D25" s="379" t="s">
        <v>188</v>
      </c>
      <c r="E25" s="380" t="s">
        <v>54</v>
      </c>
      <c r="F25" s="359"/>
      <c r="G25" s="381"/>
      <c r="H25" s="382"/>
      <c r="I25" s="383"/>
      <c r="J25" s="381"/>
      <c r="K25" s="384"/>
      <c r="L25" s="384"/>
      <c r="M25" s="384"/>
      <c r="N25" s="385"/>
      <c r="O25" s="484">
        <v>4</v>
      </c>
      <c r="P25" s="381">
        <v>1</v>
      </c>
      <c r="Q25" s="382">
        <v>2</v>
      </c>
      <c r="R25" s="383"/>
      <c r="S25" s="381">
        <v>15</v>
      </c>
      <c r="T25" s="384" t="s">
        <v>34</v>
      </c>
      <c r="U25" s="384"/>
      <c r="V25" s="384">
        <v>15</v>
      </c>
      <c r="W25" s="385"/>
      <c r="X25" s="359"/>
      <c r="Y25" s="381"/>
      <c r="Z25" s="382"/>
      <c r="AA25" s="383"/>
      <c r="AB25" s="381"/>
      <c r="AC25" s="384"/>
      <c r="AD25" s="384"/>
      <c r="AE25" s="384"/>
      <c r="AF25" s="385"/>
      <c r="AG25" s="359"/>
      <c r="AH25" s="381"/>
      <c r="AI25" s="382"/>
      <c r="AJ25" s="383"/>
      <c r="AK25" s="381"/>
      <c r="AL25" s="384"/>
      <c r="AM25" s="384"/>
      <c r="AN25" s="384"/>
      <c r="AO25" s="385"/>
      <c r="AP25" s="359"/>
      <c r="AQ25" s="381"/>
      <c r="AR25" s="382"/>
      <c r="AS25" s="383"/>
      <c r="AT25" s="381"/>
      <c r="AU25" s="384"/>
      <c r="AV25" s="384"/>
      <c r="AW25" s="384"/>
      <c r="AX25" s="385"/>
      <c r="AY25" s="359"/>
      <c r="AZ25" s="381"/>
      <c r="BA25" s="382"/>
      <c r="BB25" s="383"/>
      <c r="BC25" s="381"/>
      <c r="BD25" s="384"/>
      <c r="BE25" s="384"/>
      <c r="BF25" s="384"/>
      <c r="BG25" s="385"/>
      <c r="BH25" s="359"/>
      <c r="BI25" s="381"/>
      <c r="BJ25" s="382"/>
      <c r="BK25" s="383"/>
      <c r="BL25" s="381"/>
      <c r="BM25" s="384"/>
      <c r="BN25" s="384"/>
      <c r="BO25" s="384"/>
      <c r="BP25" s="385"/>
      <c r="BQ25" s="359"/>
      <c r="BR25" s="381"/>
      <c r="BS25" s="382"/>
      <c r="BT25" s="383"/>
      <c r="BU25" s="381"/>
      <c r="BV25" s="384"/>
      <c r="BW25" s="384"/>
      <c r="BX25" s="384"/>
      <c r="BY25" s="385"/>
      <c r="BZ25" s="252">
        <f t="shared" si="3"/>
        <v>4</v>
      </c>
      <c r="CA25" s="253">
        <f t="shared" si="4"/>
        <v>1</v>
      </c>
      <c r="CB25" s="254">
        <f t="shared" si="5"/>
        <v>2</v>
      </c>
      <c r="CC25" s="264">
        <f t="shared" si="6"/>
        <v>30</v>
      </c>
    </row>
    <row r="26" spans="1:81" s="91" customFormat="1" ht="19.5" customHeight="1" thickBot="1">
      <c r="A26" s="317" t="s">
        <v>10</v>
      </c>
      <c r="B26" s="318" t="s">
        <v>36</v>
      </c>
      <c r="C26" s="319"/>
      <c r="D26" s="320"/>
      <c r="E26" s="32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129"/>
      <c r="BI26" s="129"/>
      <c r="BJ26" s="129"/>
      <c r="BK26" s="129"/>
      <c r="BL26" s="129"/>
      <c r="BM26" s="129"/>
      <c r="BN26" s="129"/>
      <c r="BO26" s="129"/>
      <c r="BP26" s="129"/>
      <c r="BQ26" s="510"/>
      <c r="BR26" s="510"/>
      <c r="BS26" s="510"/>
      <c r="BT26" s="510"/>
      <c r="BU26" s="510"/>
      <c r="BV26" s="510"/>
      <c r="BW26" s="510"/>
      <c r="BX26" s="510"/>
      <c r="BY26" s="510"/>
      <c r="BZ26" s="367">
        <f>SUM(BZ27:BZ50)</f>
        <v>111</v>
      </c>
      <c r="CA26" s="368">
        <f>SUM(CA27:CA50)</f>
        <v>32</v>
      </c>
      <c r="CB26" s="321">
        <f>SUM(CB27:CB50)</f>
        <v>48</v>
      </c>
      <c r="CC26" s="322">
        <f>SUM(CC27:CC50)</f>
        <v>703</v>
      </c>
    </row>
    <row r="27" spans="1:81" ht="12.75">
      <c r="A27" s="345" t="s">
        <v>155</v>
      </c>
      <c r="B27" s="195" t="s">
        <v>81</v>
      </c>
      <c r="C27" s="282" t="str">
        <f aca="true" t="shared" si="7" ref="C27:C50">"Enz1-"&amp;A27&amp;"-"&amp;IF(COUNTA(F27)&lt;&gt;0,$F$7&amp;",","")&amp;IF(COUNTA(O27)&lt;&gt;0,$O$7&amp;",","")&amp;IF(COUNTA(X27)&lt;&gt;0,$X$7&amp;",","")&amp;IF(COUNTA(AG27)&lt;&gt;0,$AG$7&amp;",","")&amp;IF(COUNTA(AP27)&lt;&gt;0,$AP$7&amp;",","")&amp;IF(COUNTA(AY27)&lt;&gt;0,$AY$7&amp;",","")&amp;IF(COUNTA(BH27)&lt;&gt;0,$BH$7,"")&amp;IF(COUNTA(BQ27)&lt;&gt;0,$BQ$7,"")</f>
        <v>Enz1-14-II,</v>
      </c>
      <c r="D27" s="369" t="s">
        <v>189</v>
      </c>
      <c r="E27" s="370" t="s">
        <v>52</v>
      </c>
      <c r="F27" s="386"/>
      <c r="G27" s="387"/>
      <c r="H27" s="388"/>
      <c r="I27" s="389"/>
      <c r="J27" s="390"/>
      <c r="K27" s="391"/>
      <c r="L27" s="391"/>
      <c r="M27" s="391"/>
      <c r="N27" s="392"/>
      <c r="O27" s="485">
        <v>6</v>
      </c>
      <c r="P27" s="387">
        <v>1</v>
      </c>
      <c r="Q27" s="388">
        <v>0</v>
      </c>
      <c r="R27" s="389" t="s">
        <v>62</v>
      </c>
      <c r="S27" s="390">
        <v>16</v>
      </c>
      <c r="T27" s="391">
        <v>16</v>
      </c>
      <c r="U27" s="391"/>
      <c r="V27" s="391"/>
      <c r="W27" s="392"/>
      <c r="X27" s="386"/>
      <c r="Y27" s="387"/>
      <c r="Z27" s="388"/>
      <c r="AA27" s="389"/>
      <c r="AB27" s="390"/>
      <c r="AC27" s="391"/>
      <c r="AD27" s="391"/>
      <c r="AE27" s="391"/>
      <c r="AF27" s="392"/>
      <c r="AG27" s="386"/>
      <c r="AH27" s="387"/>
      <c r="AI27" s="388"/>
      <c r="AJ27" s="389"/>
      <c r="AK27" s="390"/>
      <c r="AL27" s="391"/>
      <c r="AM27" s="391"/>
      <c r="AN27" s="391"/>
      <c r="AO27" s="392"/>
      <c r="AP27" s="386"/>
      <c r="AQ27" s="387"/>
      <c r="AR27" s="388"/>
      <c r="AS27" s="389"/>
      <c r="AT27" s="390"/>
      <c r="AU27" s="391"/>
      <c r="AV27" s="391"/>
      <c r="AW27" s="391"/>
      <c r="AX27" s="392"/>
      <c r="AY27" s="386"/>
      <c r="AZ27" s="387"/>
      <c r="BA27" s="388"/>
      <c r="BB27" s="389"/>
      <c r="BC27" s="390"/>
      <c r="BD27" s="391"/>
      <c r="BE27" s="391"/>
      <c r="BF27" s="391"/>
      <c r="BG27" s="392"/>
      <c r="BH27" s="386"/>
      <c r="BI27" s="387"/>
      <c r="BJ27" s="388"/>
      <c r="BK27" s="389"/>
      <c r="BL27" s="390"/>
      <c r="BM27" s="391"/>
      <c r="BN27" s="391"/>
      <c r="BO27" s="391"/>
      <c r="BP27" s="392"/>
      <c r="BQ27" s="386"/>
      <c r="BR27" s="387"/>
      <c r="BS27" s="388"/>
      <c r="BT27" s="389"/>
      <c r="BU27" s="390"/>
      <c r="BV27" s="391"/>
      <c r="BW27" s="391"/>
      <c r="BX27" s="391"/>
      <c r="BY27" s="392"/>
      <c r="BZ27" s="393">
        <f aca="true" t="shared" si="8" ref="BZ27:BZ50">SUM(F27,O27,X27,AG27,AP27,AY27,BH27,BQ27)</f>
        <v>6</v>
      </c>
      <c r="CA27" s="394">
        <f aca="true" t="shared" si="9" ref="CA27:CA50">SUM(G27,P27,Y27,AH27,AQ27,AZ27,BI27,BR27)</f>
        <v>1</v>
      </c>
      <c r="CB27" s="393">
        <f aca="true" t="shared" si="10" ref="CB27:CB50">SUM(H27,Q27,Z27,AI27,AR27,BA27,BJ27,BS27)</f>
        <v>0</v>
      </c>
      <c r="CC27" s="197">
        <f aca="true" t="shared" si="11" ref="CC27:CC50">SUM(J27:N27,S27:W27,AB27:AF27,AK27:AO27,AT27:AX27,BC27:BG27,BL27:BP27,BU27:BY27)</f>
        <v>32</v>
      </c>
    </row>
    <row r="28" spans="1:81" ht="12.75">
      <c r="A28" s="186" t="s">
        <v>156</v>
      </c>
      <c r="B28" s="13" t="s">
        <v>22</v>
      </c>
      <c r="C28" s="68" t="str">
        <f t="shared" si="7"/>
        <v>Enz1-15-III,IV,</v>
      </c>
      <c r="D28" s="169" t="s">
        <v>190</v>
      </c>
      <c r="E28" s="120" t="s">
        <v>52</v>
      </c>
      <c r="F28" s="58"/>
      <c r="G28" s="32"/>
      <c r="H28" s="38"/>
      <c r="I28" s="39"/>
      <c r="J28" s="32"/>
      <c r="K28" s="26"/>
      <c r="L28" s="26"/>
      <c r="M28" s="26"/>
      <c r="N28" s="31"/>
      <c r="O28" s="58"/>
      <c r="P28" s="32"/>
      <c r="Q28" s="38"/>
      <c r="R28" s="39"/>
      <c r="S28" s="32"/>
      <c r="T28" s="26"/>
      <c r="U28" s="26"/>
      <c r="V28" s="26"/>
      <c r="W28" s="31"/>
      <c r="X28" s="58">
        <v>6</v>
      </c>
      <c r="Y28" s="32">
        <v>1</v>
      </c>
      <c r="Z28" s="38">
        <v>0</v>
      </c>
      <c r="AA28" s="39" t="s">
        <v>62</v>
      </c>
      <c r="AB28" s="32">
        <v>24</v>
      </c>
      <c r="AC28" s="26">
        <v>16</v>
      </c>
      <c r="AD28" s="26" t="s">
        <v>34</v>
      </c>
      <c r="AE28" s="26"/>
      <c r="AF28" s="31"/>
      <c r="AG28" s="58">
        <v>5</v>
      </c>
      <c r="AH28" s="32">
        <v>1</v>
      </c>
      <c r="AI28" s="38">
        <v>0</v>
      </c>
      <c r="AJ28" s="39" t="s">
        <v>62</v>
      </c>
      <c r="AK28" s="32">
        <v>16</v>
      </c>
      <c r="AL28" s="26">
        <v>16</v>
      </c>
      <c r="AM28" s="26"/>
      <c r="AN28" s="26"/>
      <c r="AO28" s="31"/>
      <c r="AP28" s="58"/>
      <c r="AQ28" s="32"/>
      <c r="AR28" s="38"/>
      <c r="AS28" s="39"/>
      <c r="AT28" s="32"/>
      <c r="AU28" s="26"/>
      <c r="AV28" s="26"/>
      <c r="AW28" s="26"/>
      <c r="AX28" s="31"/>
      <c r="AY28" s="58"/>
      <c r="AZ28" s="32"/>
      <c r="BA28" s="38"/>
      <c r="BB28" s="39"/>
      <c r="BC28" s="32"/>
      <c r="BD28" s="26"/>
      <c r="BE28" s="26"/>
      <c r="BF28" s="26"/>
      <c r="BG28" s="31"/>
      <c r="BH28" s="58"/>
      <c r="BI28" s="32"/>
      <c r="BJ28" s="38"/>
      <c r="BK28" s="39"/>
      <c r="BL28" s="32"/>
      <c r="BM28" s="26"/>
      <c r="BN28" s="26"/>
      <c r="BO28" s="26"/>
      <c r="BP28" s="31"/>
      <c r="BQ28" s="58"/>
      <c r="BR28" s="32"/>
      <c r="BS28" s="38"/>
      <c r="BT28" s="39"/>
      <c r="BU28" s="32"/>
      <c r="BV28" s="26"/>
      <c r="BW28" s="26"/>
      <c r="BX28" s="26"/>
      <c r="BY28" s="31"/>
      <c r="BZ28" s="10">
        <f t="shared" si="8"/>
        <v>11</v>
      </c>
      <c r="CA28" s="11">
        <f t="shared" si="9"/>
        <v>2</v>
      </c>
      <c r="CB28" s="10">
        <f t="shared" si="10"/>
        <v>0</v>
      </c>
      <c r="CC28" s="14">
        <f t="shared" si="11"/>
        <v>72</v>
      </c>
    </row>
    <row r="29" spans="1:81" ht="12.75">
      <c r="A29" s="186" t="s">
        <v>157</v>
      </c>
      <c r="B29" s="13" t="s">
        <v>82</v>
      </c>
      <c r="C29" s="69" t="str">
        <f t="shared" si="7"/>
        <v>Enz1-16-III,</v>
      </c>
      <c r="D29" s="169" t="s">
        <v>189</v>
      </c>
      <c r="E29" s="120" t="s">
        <v>52</v>
      </c>
      <c r="F29" s="58"/>
      <c r="G29" s="32"/>
      <c r="H29" s="38"/>
      <c r="I29" s="39"/>
      <c r="J29" s="32"/>
      <c r="K29" s="26"/>
      <c r="L29" s="26"/>
      <c r="M29" s="26"/>
      <c r="N29" s="31"/>
      <c r="O29" s="58"/>
      <c r="P29" s="32"/>
      <c r="Q29" s="38"/>
      <c r="R29" s="39"/>
      <c r="S29" s="32"/>
      <c r="T29" s="26"/>
      <c r="U29" s="26"/>
      <c r="V29" s="26"/>
      <c r="W29" s="31"/>
      <c r="X29" s="58">
        <v>2</v>
      </c>
      <c r="Y29" s="32">
        <v>1</v>
      </c>
      <c r="Z29" s="38">
        <v>2</v>
      </c>
      <c r="AA29" s="39"/>
      <c r="AB29" s="32"/>
      <c r="AC29" s="26"/>
      <c r="AD29" s="26">
        <v>16</v>
      </c>
      <c r="AE29" s="26"/>
      <c r="AF29" s="31"/>
      <c r="AG29" s="58"/>
      <c r="AH29" s="32"/>
      <c r="AI29" s="38"/>
      <c r="AJ29" s="39"/>
      <c r="AK29" s="32"/>
      <c r="AL29" s="26"/>
      <c r="AM29" s="26"/>
      <c r="AN29" s="26"/>
      <c r="AO29" s="31"/>
      <c r="AP29" s="58"/>
      <c r="AQ29" s="32"/>
      <c r="AR29" s="38"/>
      <c r="AS29" s="39"/>
      <c r="AT29" s="32"/>
      <c r="AU29" s="26"/>
      <c r="AV29" s="26"/>
      <c r="AW29" s="26"/>
      <c r="AX29" s="31"/>
      <c r="AY29" s="58"/>
      <c r="AZ29" s="32"/>
      <c r="BA29" s="38"/>
      <c r="BB29" s="39"/>
      <c r="BC29" s="32"/>
      <c r="BD29" s="26"/>
      <c r="BE29" s="26"/>
      <c r="BF29" s="26"/>
      <c r="BG29" s="31"/>
      <c r="BH29" s="58"/>
      <c r="BI29" s="32"/>
      <c r="BJ29" s="38"/>
      <c r="BK29" s="39"/>
      <c r="BL29" s="32"/>
      <c r="BM29" s="26"/>
      <c r="BN29" s="26"/>
      <c r="BO29" s="26"/>
      <c r="BP29" s="31"/>
      <c r="BQ29" s="58"/>
      <c r="BR29" s="32"/>
      <c r="BS29" s="38"/>
      <c r="BT29" s="39"/>
      <c r="BU29" s="32"/>
      <c r="BV29" s="26"/>
      <c r="BW29" s="26"/>
      <c r="BX29" s="26"/>
      <c r="BY29" s="31"/>
      <c r="BZ29" s="13">
        <f t="shared" si="8"/>
        <v>2</v>
      </c>
      <c r="CA29" s="11">
        <f t="shared" si="9"/>
        <v>1</v>
      </c>
      <c r="CB29" s="10">
        <f t="shared" si="10"/>
        <v>2</v>
      </c>
      <c r="CC29" s="14">
        <f t="shared" si="11"/>
        <v>16</v>
      </c>
    </row>
    <row r="30" spans="1:81" ht="12.75">
      <c r="A30" s="186" t="s">
        <v>158</v>
      </c>
      <c r="B30" s="57" t="s">
        <v>252</v>
      </c>
      <c r="C30" s="76" t="str">
        <f t="shared" si="7"/>
        <v>Enz1-17-III,IV,</v>
      </c>
      <c r="D30" s="169" t="s">
        <v>191</v>
      </c>
      <c r="E30" s="120" t="s">
        <v>55</v>
      </c>
      <c r="F30" s="58"/>
      <c r="G30" s="32"/>
      <c r="H30" s="38"/>
      <c r="I30" s="39"/>
      <c r="J30" s="32"/>
      <c r="K30" s="26"/>
      <c r="L30" s="26"/>
      <c r="M30" s="26"/>
      <c r="N30" s="31"/>
      <c r="O30" s="58"/>
      <c r="P30" s="32"/>
      <c r="Q30" s="38"/>
      <c r="R30" s="39"/>
      <c r="S30" s="32"/>
      <c r="T30" s="26"/>
      <c r="U30" s="26"/>
      <c r="V30" s="26"/>
      <c r="W30" s="31"/>
      <c r="X30" s="58">
        <v>5</v>
      </c>
      <c r="Y30" s="32">
        <v>1</v>
      </c>
      <c r="Z30" s="38">
        <v>0</v>
      </c>
      <c r="AA30" s="39" t="s">
        <v>62</v>
      </c>
      <c r="AB30" s="32">
        <v>16</v>
      </c>
      <c r="AC30" s="26"/>
      <c r="AD30" s="26"/>
      <c r="AE30" s="26"/>
      <c r="AF30" s="31">
        <v>8</v>
      </c>
      <c r="AG30" s="58">
        <v>2</v>
      </c>
      <c r="AH30" s="32">
        <v>1</v>
      </c>
      <c r="AI30" s="38">
        <v>2</v>
      </c>
      <c r="AJ30" s="39"/>
      <c r="AK30" s="32"/>
      <c r="AL30" s="26"/>
      <c r="AM30" s="26">
        <v>16</v>
      </c>
      <c r="AN30" s="26"/>
      <c r="AO30" s="31"/>
      <c r="AP30" s="58"/>
      <c r="AQ30" s="32"/>
      <c r="AR30" s="38"/>
      <c r="AS30" s="39"/>
      <c r="AT30" s="32"/>
      <c r="AU30" s="26"/>
      <c r="AV30" s="26"/>
      <c r="AW30" s="26"/>
      <c r="AX30" s="31"/>
      <c r="AY30" s="58"/>
      <c r="AZ30" s="32"/>
      <c r="BA30" s="38"/>
      <c r="BB30" s="39"/>
      <c r="BC30" s="32"/>
      <c r="BD30" s="26"/>
      <c r="BE30" s="26"/>
      <c r="BF30" s="26"/>
      <c r="BG30" s="31"/>
      <c r="BH30" s="58"/>
      <c r="BI30" s="32"/>
      <c r="BJ30" s="38"/>
      <c r="BK30" s="39"/>
      <c r="BL30" s="32"/>
      <c r="BM30" s="26"/>
      <c r="BN30" s="26"/>
      <c r="BO30" s="26"/>
      <c r="BP30" s="31"/>
      <c r="BQ30" s="58"/>
      <c r="BR30" s="32"/>
      <c r="BS30" s="38"/>
      <c r="BT30" s="39"/>
      <c r="BU30" s="32"/>
      <c r="BV30" s="26"/>
      <c r="BW30" s="26"/>
      <c r="BX30" s="26"/>
      <c r="BY30" s="31"/>
      <c r="BZ30" s="13">
        <f t="shared" si="8"/>
        <v>7</v>
      </c>
      <c r="CA30" s="11">
        <f t="shared" si="9"/>
        <v>2</v>
      </c>
      <c r="CB30" s="10">
        <f t="shared" si="10"/>
        <v>2</v>
      </c>
      <c r="CC30" s="14">
        <f t="shared" si="11"/>
        <v>40</v>
      </c>
    </row>
    <row r="31" spans="1:81" ht="12.75">
      <c r="A31" s="186" t="s">
        <v>249</v>
      </c>
      <c r="B31" s="479" t="s">
        <v>250</v>
      </c>
      <c r="C31" s="76" t="s">
        <v>251</v>
      </c>
      <c r="D31" s="169"/>
      <c r="E31" s="120"/>
      <c r="F31" s="58"/>
      <c r="G31" s="32"/>
      <c r="H31" s="38"/>
      <c r="I31" s="39"/>
      <c r="J31" s="32"/>
      <c r="K31" s="26"/>
      <c r="L31" s="26"/>
      <c r="M31" s="26"/>
      <c r="N31" s="31"/>
      <c r="O31" s="58"/>
      <c r="P31" s="32"/>
      <c r="Q31" s="38"/>
      <c r="R31" s="39"/>
      <c r="S31" s="32"/>
      <c r="T31" s="26"/>
      <c r="U31" s="26"/>
      <c r="V31" s="26"/>
      <c r="W31" s="31"/>
      <c r="X31" s="58">
        <v>1</v>
      </c>
      <c r="Y31" s="32"/>
      <c r="Z31" s="38"/>
      <c r="AA31" s="39"/>
      <c r="AB31" s="233">
        <v>16</v>
      </c>
      <c r="AC31" s="26"/>
      <c r="AD31" s="26"/>
      <c r="AE31" s="26"/>
      <c r="AF31" s="31"/>
      <c r="AG31" s="58"/>
      <c r="AH31" s="32"/>
      <c r="AI31" s="38"/>
      <c r="AJ31" s="39"/>
      <c r="AK31" s="32"/>
      <c r="AL31" s="26"/>
      <c r="AM31" s="26"/>
      <c r="AN31" s="26"/>
      <c r="AO31" s="31"/>
      <c r="AP31" s="58"/>
      <c r="AQ31" s="32"/>
      <c r="AR31" s="38"/>
      <c r="AS31" s="39"/>
      <c r="AT31" s="32"/>
      <c r="AU31" s="26"/>
      <c r="AV31" s="26"/>
      <c r="AW31" s="26"/>
      <c r="AX31" s="31"/>
      <c r="AY31" s="58"/>
      <c r="AZ31" s="32"/>
      <c r="BA31" s="38"/>
      <c r="BB31" s="39"/>
      <c r="BC31" s="32"/>
      <c r="BD31" s="26"/>
      <c r="BE31" s="26"/>
      <c r="BF31" s="26"/>
      <c r="BG31" s="31"/>
      <c r="BH31" s="58"/>
      <c r="BI31" s="32"/>
      <c r="BJ31" s="38"/>
      <c r="BK31" s="39"/>
      <c r="BL31" s="32"/>
      <c r="BM31" s="26"/>
      <c r="BN31" s="26"/>
      <c r="BO31" s="26"/>
      <c r="BP31" s="31"/>
      <c r="BQ31" s="58"/>
      <c r="BR31" s="32"/>
      <c r="BS31" s="38"/>
      <c r="BT31" s="39"/>
      <c r="BU31" s="32"/>
      <c r="BV31" s="26"/>
      <c r="BW31" s="26"/>
      <c r="BX31" s="26"/>
      <c r="BY31" s="31"/>
      <c r="BZ31" s="13">
        <v>1</v>
      </c>
      <c r="CA31" s="11"/>
      <c r="CB31" s="10"/>
      <c r="CC31" s="14">
        <v>16</v>
      </c>
    </row>
    <row r="32" spans="1:81" ht="12.75">
      <c r="A32" s="186" t="s">
        <v>159</v>
      </c>
      <c r="B32" s="58" t="s">
        <v>83</v>
      </c>
      <c r="C32" s="76" t="str">
        <f t="shared" si="7"/>
        <v>Enz1-18-V,VI,</v>
      </c>
      <c r="D32" s="170" t="s">
        <v>192</v>
      </c>
      <c r="E32" s="116" t="s">
        <v>55</v>
      </c>
      <c r="F32" s="13"/>
      <c r="G32" s="10"/>
      <c r="H32" s="46"/>
      <c r="I32" s="72"/>
      <c r="J32" s="10"/>
      <c r="K32" s="11"/>
      <c r="L32" s="11"/>
      <c r="M32" s="11"/>
      <c r="N32" s="12"/>
      <c r="O32" s="13"/>
      <c r="P32" s="10"/>
      <c r="Q32" s="46"/>
      <c r="R32" s="72"/>
      <c r="S32" s="10"/>
      <c r="T32" s="11"/>
      <c r="U32" s="11"/>
      <c r="V32" s="11"/>
      <c r="W32" s="12"/>
      <c r="X32" s="13"/>
      <c r="Y32" s="10"/>
      <c r="Z32" s="46"/>
      <c r="AA32" s="72"/>
      <c r="AB32" s="32"/>
      <c r="AC32" s="11"/>
      <c r="AD32" s="11"/>
      <c r="AE32" s="11"/>
      <c r="AF32" s="12"/>
      <c r="AG32" s="13"/>
      <c r="AH32" s="10"/>
      <c r="AI32" s="46"/>
      <c r="AJ32" s="72"/>
      <c r="AK32" s="10"/>
      <c r="AL32" s="11"/>
      <c r="AM32" s="11"/>
      <c r="AN32" s="11"/>
      <c r="AO32" s="12"/>
      <c r="AP32" s="13">
        <v>4</v>
      </c>
      <c r="AQ32" s="10">
        <v>1</v>
      </c>
      <c r="AR32" s="46">
        <v>0</v>
      </c>
      <c r="AS32" s="72" t="s">
        <v>62</v>
      </c>
      <c r="AT32" s="10">
        <v>16</v>
      </c>
      <c r="AU32" s="11">
        <v>8</v>
      </c>
      <c r="AV32" s="11"/>
      <c r="AW32" s="11"/>
      <c r="AX32" s="12"/>
      <c r="AY32" s="13">
        <v>2</v>
      </c>
      <c r="AZ32" s="10">
        <v>1</v>
      </c>
      <c r="BA32" s="46">
        <v>2</v>
      </c>
      <c r="BB32" s="72"/>
      <c r="BC32" s="10"/>
      <c r="BD32" s="11"/>
      <c r="BE32" s="11">
        <v>16</v>
      </c>
      <c r="BF32" s="11"/>
      <c r="BG32" s="12"/>
      <c r="BH32" s="13"/>
      <c r="BI32" s="10"/>
      <c r="BJ32" s="46"/>
      <c r="BK32" s="72"/>
      <c r="BL32" s="10"/>
      <c r="BM32" s="11"/>
      <c r="BN32" s="11"/>
      <c r="BO32" s="11"/>
      <c r="BP32" s="12"/>
      <c r="BQ32" s="13"/>
      <c r="BR32" s="10"/>
      <c r="BS32" s="46"/>
      <c r="BT32" s="72"/>
      <c r="BU32" s="10"/>
      <c r="BV32" s="11"/>
      <c r="BW32" s="11"/>
      <c r="BX32" s="11"/>
      <c r="BY32" s="12"/>
      <c r="BZ32" s="13">
        <f t="shared" si="8"/>
        <v>6</v>
      </c>
      <c r="CA32" s="11">
        <f t="shared" si="9"/>
        <v>2</v>
      </c>
      <c r="CB32" s="10">
        <f t="shared" si="10"/>
        <v>2</v>
      </c>
      <c r="CC32" s="14">
        <f t="shared" si="11"/>
        <v>40</v>
      </c>
    </row>
    <row r="33" spans="1:81" ht="12.75">
      <c r="A33" s="186" t="s">
        <v>160</v>
      </c>
      <c r="B33" s="13" t="s">
        <v>23</v>
      </c>
      <c r="C33" s="68" t="str">
        <f t="shared" si="7"/>
        <v>Enz1-19-IV,V,</v>
      </c>
      <c r="D33" s="170" t="s">
        <v>137</v>
      </c>
      <c r="E33" s="116" t="s">
        <v>55</v>
      </c>
      <c r="F33" s="13"/>
      <c r="G33" s="10"/>
      <c r="H33" s="46"/>
      <c r="I33" s="72"/>
      <c r="J33" s="10"/>
      <c r="K33" s="11"/>
      <c r="L33" s="11"/>
      <c r="M33" s="11"/>
      <c r="N33" s="12"/>
      <c r="O33" s="13"/>
      <c r="P33" s="10"/>
      <c r="Q33" s="46"/>
      <c r="R33" s="72"/>
      <c r="S33" s="10"/>
      <c r="T33" s="11"/>
      <c r="U33" s="11"/>
      <c r="V33" s="11"/>
      <c r="W33" s="12"/>
      <c r="X33" s="13"/>
      <c r="Y33" s="10"/>
      <c r="Z33" s="46"/>
      <c r="AA33" s="72"/>
      <c r="AB33" s="10"/>
      <c r="AC33" s="11"/>
      <c r="AD33" s="11"/>
      <c r="AE33" s="11"/>
      <c r="AF33" s="12"/>
      <c r="AG33" s="13">
        <v>4</v>
      </c>
      <c r="AH33" s="10">
        <v>1</v>
      </c>
      <c r="AI33" s="46">
        <v>0</v>
      </c>
      <c r="AJ33" s="72" t="s">
        <v>62</v>
      </c>
      <c r="AK33" s="10">
        <v>16</v>
      </c>
      <c r="AL33" s="11">
        <v>8</v>
      </c>
      <c r="AM33" s="11"/>
      <c r="AN33" s="11"/>
      <c r="AO33" s="12"/>
      <c r="AP33" s="13">
        <v>2</v>
      </c>
      <c r="AQ33" s="10">
        <v>1</v>
      </c>
      <c r="AR33" s="46">
        <v>2</v>
      </c>
      <c r="AS33" s="72"/>
      <c r="AT33" s="10"/>
      <c r="AU33" s="11"/>
      <c r="AV33" s="11">
        <v>16</v>
      </c>
      <c r="AW33" s="11"/>
      <c r="AX33" s="12"/>
      <c r="AY33" s="13"/>
      <c r="AZ33" s="10"/>
      <c r="BA33" s="46"/>
      <c r="BB33" s="72"/>
      <c r="BC33" s="10"/>
      <c r="BD33" s="11"/>
      <c r="BE33" s="11"/>
      <c r="BF33" s="11"/>
      <c r="BG33" s="12"/>
      <c r="BH33" s="13"/>
      <c r="BI33" s="10"/>
      <c r="BJ33" s="46"/>
      <c r="BK33" s="72"/>
      <c r="BL33" s="10"/>
      <c r="BM33" s="11"/>
      <c r="BN33" s="11"/>
      <c r="BO33" s="11"/>
      <c r="BP33" s="12"/>
      <c r="BQ33" s="13"/>
      <c r="BR33" s="10"/>
      <c r="BS33" s="46"/>
      <c r="BT33" s="72"/>
      <c r="BU33" s="10"/>
      <c r="BV33" s="11"/>
      <c r="BW33" s="11"/>
      <c r="BX33" s="11"/>
      <c r="BY33" s="12"/>
      <c r="BZ33" s="13">
        <f t="shared" si="8"/>
        <v>6</v>
      </c>
      <c r="CA33" s="11">
        <f t="shared" si="9"/>
        <v>2</v>
      </c>
      <c r="CB33" s="10">
        <f t="shared" si="10"/>
        <v>2</v>
      </c>
      <c r="CC33" s="14">
        <f t="shared" si="11"/>
        <v>40</v>
      </c>
    </row>
    <row r="34" spans="1:81" ht="12.75">
      <c r="A34" s="186" t="s">
        <v>161</v>
      </c>
      <c r="B34" s="59" t="s">
        <v>84</v>
      </c>
      <c r="C34" s="68" t="str">
        <f t="shared" si="7"/>
        <v>Enz1-20-IV,</v>
      </c>
      <c r="D34" s="170" t="s">
        <v>193</v>
      </c>
      <c r="E34" s="116" t="s">
        <v>56</v>
      </c>
      <c r="F34" s="13"/>
      <c r="G34" s="10"/>
      <c r="H34" s="46"/>
      <c r="I34" s="72"/>
      <c r="J34" s="10"/>
      <c r="K34" s="11"/>
      <c r="L34" s="11"/>
      <c r="M34" s="11"/>
      <c r="N34" s="12"/>
      <c r="O34" s="13"/>
      <c r="P34" s="10"/>
      <c r="Q34" s="46"/>
      <c r="R34" s="72"/>
      <c r="S34" s="10"/>
      <c r="T34" s="11"/>
      <c r="U34" s="11"/>
      <c r="V34" s="11"/>
      <c r="W34" s="12"/>
      <c r="X34" s="13"/>
      <c r="Y34" s="10"/>
      <c r="Z34" s="46"/>
      <c r="AA34" s="72"/>
      <c r="AB34" s="10"/>
      <c r="AC34" s="11"/>
      <c r="AD34" s="11"/>
      <c r="AE34" s="11"/>
      <c r="AF34" s="12"/>
      <c r="AG34" s="13">
        <v>2</v>
      </c>
      <c r="AH34" s="10">
        <v>1</v>
      </c>
      <c r="AI34" s="46">
        <v>0</v>
      </c>
      <c r="AJ34" s="72"/>
      <c r="AK34" s="10">
        <v>18</v>
      </c>
      <c r="AL34" s="11"/>
      <c r="AM34" s="11"/>
      <c r="AN34" s="11"/>
      <c r="AO34" s="12"/>
      <c r="AP34" s="13"/>
      <c r="AQ34" s="10"/>
      <c r="AR34" s="46"/>
      <c r="AS34" s="72"/>
      <c r="AT34" s="10"/>
      <c r="AU34" s="11"/>
      <c r="AV34" s="11"/>
      <c r="AW34" s="11"/>
      <c r="AX34" s="12"/>
      <c r="AY34" s="13"/>
      <c r="AZ34" s="10"/>
      <c r="BA34" s="46"/>
      <c r="BB34" s="72"/>
      <c r="BC34" s="10"/>
      <c r="BD34" s="11"/>
      <c r="BE34" s="11"/>
      <c r="BF34" s="11"/>
      <c r="BG34" s="12"/>
      <c r="BH34" s="13"/>
      <c r="BI34" s="10"/>
      <c r="BJ34" s="46"/>
      <c r="BK34" s="72"/>
      <c r="BL34" s="10"/>
      <c r="BM34" s="11"/>
      <c r="BN34" s="11"/>
      <c r="BO34" s="11"/>
      <c r="BP34" s="12"/>
      <c r="BQ34" s="13"/>
      <c r="BR34" s="10"/>
      <c r="BS34" s="46"/>
      <c r="BT34" s="72"/>
      <c r="BU34" s="10"/>
      <c r="BV34" s="11"/>
      <c r="BW34" s="11"/>
      <c r="BX34" s="11"/>
      <c r="BY34" s="12"/>
      <c r="BZ34" s="13">
        <f t="shared" si="8"/>
        <v>2</v>
      </c>
      <c r="CA34" s="11">
        <f t="shared" si="9"/>
        <v>1</v>
      </c>
      <c r="CB34" s="10">
        <f t="shared" si="10"/>
        <v>0</v>
      </c>
      <c r="CC34" s="14">
        <f t="shared" si="11"/>
        <v>18</v>
      </c>
    </row>
    <row r="35" spans="1:81" ht="12.75">
      <c r="A35" s="186" t="s">
        <v>162</v>
      </c>
      <c r="B35" s="59" t="s">
        <v>85</v>
      </c>
      <c r="C35" s="69" t="str">
        <f t="shared" si="7"/>
        <v>Enz1-21-V,VI,</v>
      </c>
      <c r="D35" s="171" t="s">
        <v>194</v>
      </c>
      <c r="E35" s="177" t="s">
        <v>51</v>
      </c>
      <c r="F35" s="59"/>
      <c r="G35" s="15"/>
      <c r="H35" s="47"/>
      <c r="I35" s="48"/>
      <c r="J35" s="15"/>
      <c r="K35" s="16"/>
      <c r="L35" s="16"/>
      <c r="M35" s="16"/>
      <c r="N35" s="17"/>
      <c r="O35" s="59"/>
      <c r="P35" s="15"/>
      <c r="Q35" s="47"/>
      <c r="R35" s="48"/>
      <c r="S35" s="15"/>
      <c r="T35" s="16"/>
      <c r="U35" s="16"/>
      <c r="V35" s="16"/>
      <c r="W35" s="17"/>
      <c r="X35" s="59"/>
      <c r="Y35" s="15"/>
      <c r="Z35" s="47"/>
      <c r="AA35" s="48"/>
      <c r="AB35" s="15"/>
      <c r="AC35" s="16"/>
      <c r="AD35" s="16"/>
      <c r="AE35" s="16"/>
      <c r="AF35" s="17"/>
      <c r="AG35" s="59"/>
      <c r="AH35" s="15"/>
      <c r="AI35" s="47"/>
      <c r="AJ35" s="48"/>
      <c r="AK35" s="15"/>
      <c r="AL35" s="16"/>
      <c r="AM35" s="16"/>
      <c r="AN35" s="16"/>
      <c r="AO35" s="17"/>
      <c r="AP35" s="59">
        <v>4</v>
      </c>
      <c r="AQ35" s="15">
        <v>1</v>
      </c>
      <c r="AR35" s="47">
        <v>0</v>
      </c>
      <c r="AS35" s="48"/>
      <c r="AT35" s="15">
        <v>24</v>
      </c>
      <c r="AU35" s="16">
        <v>8</v>
      </c>
      <c r="AV35" s="16" t="s">
        <v>34</v>
      </c>
      <c r="AW35" s="16"/>
      <c r="AX35" s="17"/>
      <c r="AY35" s="59">
        <v>3</v>
      </c>
      <c r="AZ35" s="15">
        <v>1</v>
      </c>
      <c r="BA35" s="47">
        <v>0</v>
      </c>
      <c r="BB35" s="48" t="s">
        <v>62</v>
      </c>
      <c r="BC35" s="15">
        <v>8</v>
      </c>
      <c r="BD35" s="16">
        <v>12</v>
      </c>
      <c r="BE35" s="16"/>
      <c r="BF35" s="16"/>
      <c r="BG35" s="17"/>
      <c r="BH35" s="59"/>
      <c r="BI35" s="15"/>
      <c r="BJ35" s="47"/>
      <c r="BK35" s="48"/>
      <c r="BL35" s="15"/>
      <c r="BM35" s="16"/>
      <c r="BN35" s="16"/>
      <c r="BO35" s="16"/>
      <c r="BP35" s="17"/>
      <c r="BQ35" s="59"/>
      <c r="BR35" s="15"/>
      <c r="BS35" s="47"/>
      <c r="BT35" s="48"/>
      <c r="BU35" s="15"/>
      <c r="BV35" s="16"/>
      <c r="BW35" s="16"/>
      <c r="BX35" s="16"/>
      <c r="BY35" s="17"/>
      <c r="BZ35" s="13">
        <f t="shared" si="8"/>
        <v>7</v>
      </c>
      <c r="CA35" s="11">
        <f t="shared" si="9"/>
        <v>2</v>
      </c>
      <c r="CB35" s="10">
        <f t="shared" si="10"/>
        <v>0</v>
      </c>
      <c r="CC35" s="14">
        <f t="shared" si="11"/>
        <v>52</v>
      </c>
    </row>
    <row r="36" spans="1:81" ht="12.75">
      <c r="A36" s="186" t="s">
        <v>163</v>
      </c>
      <c r="B36" s="55" t="s">
        <v>86</v>
      </c>
      <c r="C36" s="70" t="str">
        <f t="shared" si="7"/>
        <v>Enz1-22-VI,</v>
      </c>
      <c r="D36" s="171" t="s">
        <v>194</v>
      </c>
      <c r="E36" s="177" t="s">
        <v>51</v>
      </c>
      <c r="F36" s="59"/>
      <c r="G36" s="15"/>
      <c r="H36" s="47"/>
      <c r="I36" s="48"/>
      <c r="J36" s="15"/>
      <c r="K36" s="16"/>
      <c r="L36" s="16"/>
      <c r="M36" s="16"/>
      <c r="N36" s="17"/>
      <c r="O36" s="59"/>
      <c r="P36" s="15"/>
      <c r="Q36" s="47"/>
      <c r="R36" s="48"/>
      <c r="S36" s="15"/>
      <c r="T36" s="16"/>
      <c r="U36" s="16"/>
      <c r="V36" s="16"/>
      <c r="W36" s="17"/>
      <c r="X36" s="59"/>
      <c r="Y36" s="15"/>
      <c r="Z36" s="47"/>
      <c r="AA36" s="48"/>
      <c r="AB36" s="15"/>
      <c r="AC36" s="16"/>
      <c r="AD36" s="16"/>
      <c r="AE36" s="16"/>
      <c r="AF36" s="17"/>
      <c r="AG36" s="59"/>
      <c r="AH36" s="15"/>
      <c r="AI36" s="47"/>
      <c r="AJ36" s="48"/>
      <c r="AK36" s="15"/>
      <c r="AL36" s="16"/>
      <c r="AM36" s="16"/>
      <c r="AN36" s="16"/>
      <c r="AO36" s="17"/>
      <c r="AP36" s="59"/>
      <c r="AQ36" s="15"/>
      <c r="AR36" s="47"/>
      <c r="AS36" s="48"/>
      <c r="AT36" s="15"/>
      <c r="AU36" s="16"/>
      <c r="AV36" s="16"/>
      <c r="AW36" s="16"/>
      <c r="AX36" s="17"/>
      <c r="AY36" s="59">
        <v>2</v>
      </c>
      <c r="AZ36" s="15">
        <v>1</v>
      </c>
      <c r="BA36" s="47">
        <v>2</v>
      </c>
      <c r="BB36" s="48"/>
      <c r="BC36" s="15"/>
      <c r="BD36" s="16"/>
      <c r="BE36" s="16">
        <v>24</v>
      </c>
      <c r="BF36" s="16"/>
      <c r="BG36" s="17"/>
      <c r="BH36" s="59"/>
      <c r="BI36" s="15"/>
      <c r="BJ36" s="47"/>
      <c r="BK36" s="48"/>
      <c r="BL36" s="15"/>
      <c r="BM36" s="16"/>
      <c r="BN36" s="16"/>
      <c r="BO36" s="16"/>
      <c r="BP36" s="17"/>
      <c r="BQ36" s="59"/>
      <c r="BR36" s="15"/>
      <c r="BS36" s="47"/>
      <c r="BT36" s="48"/>
      <c r="BU36" s="15"/>
      <c r="BV36" s="16"/>
      <c r="BW36" s="16"/>
      <c r="BX36" s="16"/>
      <c r="BY36" s="17"/>
      <c r="BZ36" s="13">
        <f t="shared" si="8"/>
        <v>2</v>
      </c>
      <c r="CA36" s="11">
        <f t="shared" si="9"/>
        <v>1</v>
      </c>
      <c r="CB36" s="10">
        <f t="shared" si="10"/>
        <v>2</v>
      </c>
      <c r="CC36" s="14">
        <f t="shared" si="11"/>
        <v>24</v>
      </c>
    </row>
    <row r="37" spans="1:81" ht="12.75">
      <c r="A37" s="186" t="s">
        <v>164</v>
      </c>
      <c r="B37" s="55" t="s">
        <v>87</v>
      </c>
      <c r="C37" s="70" t="str">
        <f t="shared" si="7"/>
        <v>Enz1-23-V,</v>
      </c>
      <c r="D37" s="171" t="s">
        <v>195</v>
      </c>
      <c r="E37" s="177" t="s">
        <v>53</v>
      </c>
      <c r="F37" s="59"/>
      <c r="G37" s="15"/>
      <c r="H37" s="47"/>
      <c r="I37" s="48"/>
      <c r="J37" s="15"/>
      <c r="K37" s="16"/>
      <c r="L37" s="16"/>
      <c r="M37" s="16"/>
      <c r="N37" s="17"/>
      <c r="O37" s="59"/>
      <c r="P37" s="15"/>
      <c r="Q37" s="47"/>
      <c r="R37" s="48"/>
      <c r="S37" s="15"/>
      <c r="T37" s="16"/>
      <c r="U37" s="16"/>
      <c r="V37" s="16"/>
      <c r="W37" s="17"/>
      <c r="X37" s="59"/>
      <c r="Y37" s="15"/>
      <c r="Z37" s="47"/>
      <c r="AA37" s="48"/>
      <c r="AB37" s="15"/>
      <c r="AC37" s="16"/>
      <c r="AD37" s="16"/>
      <c r="AE37" s="16"/>
      <c r="AF37" s="17"/>
      <c r="AG37" s="59"/>
      <c r="AH37" s="15"/>
      <c r="AI37" s="47"/>
      <c r="AJ37" s="48"/>
      <c r="AK37" s="15"/>
      <c r="AL37" s="16"/>
      <c r="AM37" s="16"/>
      <c r="AN37" s="16"/>
      <c r="AO37" s="17"/>
      <c r="AP37" s="59">
        <v>2</v>
      </c>
      <c r="AQ37" s="15">
        <v>1</v>
      </c>
      <c r="AR37" s="47">
        <v>0</v>
      </c>
      <c r="AS37" s="48"/>
      <c r="AT37" s="15">
        <v>9</v>
      </c>
      <c r="AU37" s="16">
        <v>9</v>
      </c>
      <c r="AV37" s="16"/>
      <c r="AW37" s="16"/>
      <c r="AX37" s="17"/>
      <c r="AY37" s="59"/>
      <c r="AZ37" s="15"/>
      <c r="BA37" s="47"/>
      <c r="BB37" s="48"/>
      <c r="BC37" s="15"/>
      <c r="BD37" s="16"/>
      <c r="BE37" s="16"/>
      <c r="BF37" s="16"/>
      <c r="BG37" s="17"/>
      <c r="BH37" s="59"/>
      <c r="BI37" s="15"/>
      <c r="BJ37" s="47"/>
      <c r="BK37" s="48"/>
      <c r="BL37" s="15"/>
      <c r="BM37" s="16"/>
      <c r="BN37" s="16"/>
      <c r="BO37" s="16"/>
      <c r="BP37" s="17"/>
      <c r="BQ37" s="59"/>
      <c r="BR37" s="15"/>
      <c r="BS37" s="47"/>
      <c r="BT37" s="48"/>
      <c r="BU37" s="15"/>
      <c r="BV37" s="16"/>
      <c r="BW37" s="16"/>
      <c r="BX37" s="16"/>
      <c r="BY37" s="17"/>
      <c r="BZ37" s="13">
        <f t="shared" si="8"/>
        <v>2</v>
      </c>
      <c r="CA37" s="11">
        <f t="shared" si="9"/>
        <v>1</v>
      </c>
      <c r="CB37" s="10">
        <f t="shared" si="10"/>
        <v>0</v>
      </c>
      <c r="CC37" s="14">
        <f t="shared" si="11"/>
        <v>18</v>
      </c>
    </row>
    <row r="38" spans="1:81" ht="12.75">
      <c r="A38" s="186" t="s">
        <v>165</v>
      </c>
      <c r="B38" s="59" t="s">
        <v>88</v>
      </c>
      <c r="C38" s="69" t="str">
        <f t="shared" si="7"/>
        <v>Enz1-24-VI,VII</v>
      </c>
      <c r="D38" s="171" t="s">
        <v>195</v>
      </c>
      <c r="E38" s="177" t="s">
        <v>53</v>
      </c>
      <c r="F38" s="59"/>
      <c r="G38" s="15"/>
      <c r="H38" s="47"/>
      <c r="I38" s="48"/>
      <c r="J38" s="15"/>
      <c r="K38" s="16"/>
      <c r="L38" s="16"/>
      <c r="M38" s="16"/>
      <c r="N38" s="17"/>
      <c r="O38" s="59"/>
      <c r="P38" s="15"/>
      <c r="Q38" s="47"/>
      <c r="R38" s="48"/>
      <c r="S38" s="15"/>
      <c r="T38" s="16"/>
      <c r="U38" s="16"/>
      <c r="V38" s="16"/>
      <c r="W38" s="17"/>
      <c r="X38" s="59"/>
      <c r="Y38" s="15"/>
      <c r="Z38" s="47"/>
      <c r="AA38" s="48"/>
      <c r="AB38" s="15"/>
      <c r="AC38" s="16"/>
      <c r="AD38" s="16"/>
      <c r="AE38" s="16"/>
      <c r="AF38" s="17"/>
      <c r="AG38" s="59"/>
      <c r="AH38" s="15"/>
      <c r="AI38" s="47"/>
      <c r="AJ38" s="48"/>
      <c r="AK38" s="15"/>
      <c r="AL38" s="16"/>
      <c r="AM38" s="16"/>
      <c r="AN38" s="16"/>
      <c r="AO38" s="17"/>
      <c r="AP38" s="59"/>
      <c r="AQ38" s="15"/>
      <c r="AR38" s="47"/>
      <c r="AS38" s="48"/>
      <c r="AT38" s="15"/>
      <c r="AU38" s="16"/>
      <c r="AV38" s="16"/>
      <c r="AW38" s="16"/>
      <c r="AX38" s="17"/>
      <c r="AY38" s="59">
        <v>2</v>
      </c>
      <c r="AZ38" s="15">
        <v>1</v>
      </c>
      <c r="BA38" s="47">
        <v>0</v>
      </c>
      <c r="BB38" s="48" t="s">
        <v>62</v>
      </c>
      <c r="BC38" s="15">
        <v>16</v>
      </c>
      <c r="BD38" s="16"/>
      <c r="BE38" s="16"/>
      <c r="BF38" s="16"/>
      <c r="BG38" s="17"/>
      <c r="BH38" s="59">
        <v>2</v>
      </c>
      <c r="BI38" s="15">
        <v>1</v>
      </c>
      <c r="BJ38" s="47">
        <v>2</v>
      </c>
      <c r="BK38" s="48"/>
      <c r="BL38" s="15"/>
      <c r="BM38" s="16"/>
      <c r="BN38" s="16">
        <v>16</v>
      </c>
      <c r="BO38" s="16"/>
      <c r="BP38" s="17"/>
      <c r="BQ38" s="59"/>
      <c r="BR38" s="15"/>
      <c r="BS38" s="47"/>
      <c r="BT38" s="48"/>
      <c r="BU38" s="15"/>
      <c r="BV38" s="16"/>
      <c r="BW38" s="16"/>
      <c r="BX38" s="16"/>
      <c r="BY38" s="17"/>
      <c r="BZ38" s="13">
        <f t="shared" si="8"/>
        <v>4</v>
      </c>
      <c r="CA38" s="11">
        <f t="shared" si="9"/>
        <v>2</v>
      </c>
      <c r="CB38" s="10">
        <f t="shared" si="10"/>
        <v>2</v>
      </c>
      <c r="CC38" s="14">
        <f t="shared" si="11"/>
        <v>32</v>
      </c>
    </row>
    <row r="39" spans="1:81" ht="12.75">
      <c r="A39" s="186" t="s">
        <v>166</v>
      </c>
      <c r="B39" s="59" t="s">
        <v>89</v>
      </c>
      <c r="C39" s="69" t="str">
        <f t="shared" si="7"/>
        <v>Enz1-25-IV,V,</v>
      </c>
      <c r="D39" s="171" t="s">
        <v>196</v>
      </c>
      <c r="E39" s="177" t="s">
        <v>55</v>
      </c>
      <c r="F39" s="59"/>
      <c r="G39" s="15"/>
      <c r="H39" s="47"/>
      <c r="I39" s="48"/>
      <c r="J39" s="15"/>
      <c r="K39" s="16"/>
      <c r="L39" s="16"/>
      <c r="M39" s="16"/>
      <c r="N39" s="17"/>
      <c r="O39" s="59"/>
      <c r="P39" s="15"/>
      <c r="Q39" s="47"/>
      <c r="R39" s="48"/>
      <c r="S39" s="15"/>
      <c r="T39" s="16"/>
      <c r="U39" s="16"/>
      <c r="V39" s="16"/>
      <c r="W39" s="17"/>
      <c r="X39" s="59"/>
      <c r="Y39" s="15"/>
      <c r="Z39" s="47"/>
      <c r="AA39" s="48"/>
      <c r="AB39" s="15"/>
      <c r="AC39" s="16"/>
      <c r="AD39" s="16"/>
      <c r="AE39" s="16"/>
      <c r="AF39" s="17"/>
      <c r="AG39" s="59">
        <v>2</v>
      </c>
      <c r="AH39" s="15">
        <v>1</v>
      </c>
      <c r="AI39" s="47">
        <v>0</v>
      </c>
      <c r="AJ39" s="48"/>
      <c r="AK39" s="15">
        <v>20</v>
      </c>
      <c r="AL39" s="16"/>
      <c r="AM39" s="16"/>
      <c r="AN39" s="16"/>
      <c r="AO39" s="17"/>
      <c r="AP39" s="59">
        <v>4</v>
      </c>
      <c r="AQ39" s="15">
        <v>1</v>
      </c>
      <c r="AR39" s="47">
        <v>2</v>
      </c>
      <c r="AS39" s="48" t="s">
        <v>62</v>
      </c>
      <c r="AT39" s="15">
        <v>12</v>
      </c>
      <c r="AU39" s="16"/>
      <c r="AV39" s="16">
        <v>16</v>
      </c>
      <c r="AW39" s="16"/>
      <c r="AX39" s="17"/>
      <c r="AY39" s="59"/>
      <c r="AZ39" s="15"/>
      <c r="BA39" s="47"/>
      <c r="BB39" s="48"/>
      <c r="BC39" s="15"/>
      <c r="BD39" s="16"/>
      <c r="BE39" s="16"/>
      <c r="BF39" s="16"/>
      <c r="BG39" s="17"/>
      <c r="BH39" s="59"/>
      <c r="BI39" s="15"/>
      <c r="BJ39" s="47"/>
      <c r="BK39" s="48"/>
      <c r="BL39" s="15"/>
      <c r="BM39" s="16"/>
      <c r="BN39" s="16"/>
      <c r="BO39" s="16"/>
      <c r="BP39" s="17"/>
      <c r="BQ39" s="59"/>
      <c r="BR39" s="15"/>
      <c r="BS39" s="47"/>
      <c r="BT39" s="48"/>
      <c r="BU39" s="15"/>
      <c r="BV39" s="16"/>
      <c r="BW39" s="16"/>
      <c r="BX39" s="16"/>
      <c r="BY39" s="17"/>
      <c r="BZ39" s="13">
        <f t="shared" si="8"/>
        <v>6</v>
      </c>
      <c r="CA39" s="11">
        <f t="shared" si="9"/>
        <v>2</v>
      </c>
      <c r="CB39" s="10">
        <f t="shared" si="10"/>
        <v>2</v>
      </c>
      <c r="CC39" s="14">
        <f t="shared" si="11"/>
        <v>48</v>
      </c>
    </row>
    <row r="40" spans="1:81" ht="12.75">
      <c r="A40" s="186" t="s">
        <v>167</v>
      </c>
      <c r="B40" s="59" t="s">
        <v>24</v>
      </c>
      <c r="C40" s="69" t="str">
        <f t="shared" si="7"/>
        <v>Enz1-26-VI,</v>
      </c>
      <c r="D40" s="171" t="s">
        <v>197</v>
      </c>
      <c r="E40" s="177" t="s">
        <v>56</v>
      </c>
      <c r="F40" s="59"/>
      <c r="G40" s="15"/>
      <c r="H40" s="47"/>
      <c r="I40" s="48"/>
      <c r="J40" s="15"/>
      <c r="K40" s="16"/>
      <c r="L40" s="16"/>
      <c r="M40" s="16"/>
      <c r="N40" s="17"/>
      <c r="O40" s="59"/>
      <c r="P40" s="15"/>
      <c r="Q40" s="47"/>
      <c r="R40" s="48"/>
      <c r="S40" s="15"/>
      <c r="T40" s="16"/>
      <c r="U40" s="16"/>
      <c r="V40" s="16"/>
      <c r="W40" s="17"/>
      <c r="X40" s="59"/>
      <c r="Y40" s="15"/>
      <c r="Z40" s="47"/>
      <c r="AA40" s="48"/>
      <c r="AB40" s="15"/>
      <c r="AC40" s="16"/>
      <c r="AD40" s="16"/>
      <c r="AE40" s="16"/>
      <c r="AF40" s="17"/>
      <c r="AG40" s="59"/>
      <c r="AH40" s="15"/>
      <c r="AI40" s="47"/>
      <c r="AJ40" s="48"/>
      <c r="AK40" s="15"/>
      <c r="AL40" s="16"/>
      <c r="AM40" s="16"/>
      <c r="AN40" s="16"/>
      <c r="AO40" s="17"/>
      <c r="AP40" s="59"/>
      <c r="AQ40" s="15"/>
      <c r="AR40" s="47"/>
      <c r="AS40" s="48"/>
      <c r="AT40" s="15"/>
      <c r="AU40" s="16"/>
      <c r="AV40" s="16"/>
      <c r="AW40" s="16"/>
      <c r="AX40" s="17"/>
      <c r="AY40" s="59">
        <v>3</v>
      </c>
      <c r="AZ40" s="15">
        <v>1</v>
      </c>
      <c r="BA40" s="47">
        <v>2</v>
      </c>
      <c r="BB40" s="48"/>
      <c r="BC40" s="15">
        <v>16</v>
      </c>
      <c r="BD40" s="16"/>
      <c r="BE40" s="16">
        <v>8</v>
      </c>
      <c r="BF40" s="16"/>
      <c r="BG40" s="17"/>
      <c r="BH40" s="59"/>
      <c r="BI40" s="15"/>
      <c r="BJ40" s="47"/>
      <c r="BK40" s="48"/>
      <c r="BL40" s="15"/>
      <c r="BM40" s="16"/>
      <c r="BN40" s="16"/>
      <c r="BO40" s="16"/>
      <c r="BP40" s="17"/>
      <c r="BQ40" s="59"/>
      <c r="BR40" s="15"/>
      <c r="BS40" s="47"/>
      <c r="BT40" s="48"/>
      <c r="BU40" s="15"/>
      <c r="BV40" s="16"/>
      <c r="BW40" s="16"/>
      <c r="BX40" s="16"/>
      <c r="BY40" s="17"/>
      <c r="BZ40" s="13">
        <f t="shared" si="8"/>
        <v>3</v>
      </c>
      <c r="CA40" s="11">
        <f t="shared" si="9"/>
        <v>1</v>
      </c>
      <c r="CB40" s="10">
        <f t="shared" si="10"/>
        <v>2</v>
      </c>
      <c r="CC40" s="14">
        <f t="shared" si="11"/>
        <v>24</v>
      </c>
    </row>
    <row r="41" spans="1:81" ht="12.75">
      <c r="A41" s="186" t="s">
        <v>168</v>
      </c>
      <c r="B41" s="59" t="s">
        <v>90</v>
      </c>
      <c r="C41" s="69" t="str">
        <f t="shared" si="7"/>
        <v>Enz1-27-IV,V,</v>
      </c>
      <c r="D41" s="171" t="s">
        <v>198</v>
      </c>
      <c r="E41" s="177" t="s">
        <v>56</v>
      </c>
      <c r="F41" s="59"/>
      <c r="G41" s="15"/>
      <c r="H41" s="47"/>
      <c r="I41" s="48"/>
      <c r="J41" s="15"/>
      <c r="K41" s="16"/>
      <c r="L41" s="16"/>
      <c r="M41" s="16"/>
      <c r="N41" s="17"/>
      <c r="O41" s="59"/>
      <c r="P41" s="15"/>
      <c r="Q41" s="47"/>
      <c r="R41" s="48"/>
      <c r="S41" s="15"/>
      <c r="T41" s="16"/>
      <c r="U41" s="16"/>
      <c r="V41" s="16"/>
      <c r="W41" s="17"/>
      <c r="X41" s="59"/>
      <c r="Y41" s="15"/>
      <c r="Z41" s="47"/>
      <c r="AA41" s="48"/>
      <c r="AB41" s="15"/>
      <c r="AC41" s="16"/>
      <c r="AD41" s="16"/>
      <c r="AE41" s="16"/>
      <c r="AF41" s="17"/>
      <c r="AG41" s="59">
        <v>4</v>
      </c>
      <c r="AH41" s="15">
        <v>1</v>
      </c>
      <c r="AI41" s="47">
        <v>0</v>
      </c>
      <c r="AJ41" s="48" t="s">
        <v>62</v>
      </c>
      <c r="AK41" s="15">
        <v>16</v>
      </c>
      <c r="AL41" s="16">
        <v>8</v>
      </c>
      <c r="AM41" s="16"/>
      <c r="AN41" s="16"/>
      <c r="AO41" s="17"/>
      <c r="AP41" s="59">
        <v>2</v>
      </c>
      <c r="AQ41" s="15">
        <v>1</v>
      </c>
      <c r="AR41" s="47">
        <v>2</v>
      </c>
      <c r="AS41" s="48"/>
      <c r="AT41" s="15" t="s">
        <v>34</v>
      </c>
      <c r="AU41" s="16"/>
      <c r="AV41" s="16">
        <v>16</v>
      </c>
      <c r="AW41" s="16"/>
      <c r="AX41" s="17"/>
      <c r="AY41" s="59"/>
      <c r="AZ41" s="15"/>
      <c r="BA41" s="47"/>
      <c r="BB41" s="48"/>
      <c r="BC41" s="15"/>
      <c r="BD41" s="16"/>
      <c r="BE41" s="16"/>
      <c r="BF41" s="16"/>
      <c r="BG41" s="17"/>
      <c r="BH41" s="59"/>
      <c r="BI41" s="15"/>
      <c r="BJ41" s="47"/>
      <c r="BK41" s="48"/>
      <c r="BL41" s="15"/>
      <c r="BM41" s="16"/>
      <c r="BN41" s="16"/>
      <c r="BO41" s="16"/>
      <c r="BP41" s="17"/>
      <c r="BQ41" s="59"/>
      <c r="BR41" s="15"/>
      <c r="BS41" s="47"/>
      <c r="BT41" s="48"/>
      <c r="BU41" s="15"/>
      <c r="BV41" s="16"/>
      <c r="BW41" s="16"/>
      <c r="BX41" s="16"/>
      <c r="BY41" s="17"/>
      <c r="BZ41" s="13">
        <f t="shared" si="8"/>
        <v>6</v>
      </c>
      <c r="CA41" s="11">
        <f t="shared" si="9"/>
        <v>2</v>
      </c>
      <c r="CB41" s="10">
        <f t="shared" si="10"/>
        <v>2</v>
      </c>
      <c r="CC41" s="14">
        <f t="shared" si="11"/>
        <v>40</v>
      </c>
    </row>
    <row r="42" spans="1:81" ht="12.75">
      <c r="A42" s="186" t="s">
        <v>169</v>
      </c>
      <c r="B42" s="59" t="s">
        <v>37</v>
      </c>
      <c r="C42" s="69" t="str">
        <f t="shared" si="7"/>
        <v>Enz1-28-V,</v>
      </c>
      <c r="D42" s="171" t="s">
        <v>199</v>
      </c>
      <c r="E42" s="177" t="s">
        <v>51</v>
      </c>
      <c r="F42" s="59"/>
      <c r="G42" s="15"/>
      <c r="H42" s="47"/>
      <c r="I42" s="48"/>
      <c r="J42" s="15"/>
      <c r="K42" s="16"/>
      <c r="L42" s="16"/>
      <c r="M42" s="16"/>
      <c r="N42" s="17"/>
      <c r="O42" s="59"/>
      <c r="P42" s="15"/>
      <c r="Q42" s="47"/>
      <c r="R42" s="48"/>
      <c r="S42" s="15"/>
      <c r="T42" s="16"/>
      <c r="U42" s="16"/>
      <c r="V42" s="16"/>
      <c r="W42" s="17"/>
      <c r="X42" s="59"/>
      <c r="Y42" s="15"/>
      <c r="Z42" s="47"/>
      <c r="AA42" s="48"/>
      <c r="AB42" s="15"/>
      <c r="AC42" s="16"/>
      <c r="AD42" s="16"/>
      <c r="AE42" s="16"/>
      <c r="AF42" s="17"/>
      <c r="AG42" s="59"/>
      <c r="AH42" s="15"/>
      <c r="AI42" s="47"/>
      <c r="AJ42" s="48"/>
      <c r="AK42" s="15"/>
      <c r="AL42" s="16"/>
      <c r="AM42" s="16"/>
      <c r="AN42" s="16"/>
      <c r="AO42" s="17"/>
      <c r="AP42" s="59">
        <v>3</v>
      </c>
      <c r="AQ42" s="15">
        <v>1</v>
      </c>
      <c r="AR42" s="47">
        <v>2</v>
      </c>
      <c r="AS42" s="48"/>
      <c r="AT42" s="15">
        <v>16</v>
      </c>
      <c r="AU42" s="16"/>
      <c r="AV42" s="16">
        <v>8</v>
      </c>
      <c r="AW42" s="16"/>
      <c r="AX42" s="17"/>
      <c r="AY42" s="59"/>
      <c r="AZ42" s="15"/>
      <c r="BA42" s="47"/>
      <c r="BB42" s="48"/>
      <c r="BC42" s="15"/>
      <c r="BD42" s="16"/>
      <c r="BE42" s="16"/>
      <c r="BF42" s="16"/>
      <c r="BG42" s="17"/>
      <c r="BH42" s="59"/>
      <c r="BI42" s="15"/>
      <c r="BJ42" s="47"/>
      <c r="BK42" s="48"/>
      <c r="BL42" s="15"/>
      <c r="BM42" s="16"/>
      <c r="BN42" s="16"/>
      <c r="BO42" s="16"/>
      <c r="BP42" s="17"/>
      <c r="BQ42" s="59"/>
      <c r="BR42" s="15"/>
      <c r="BS42" s="47"/>
      <c r="BT42" s="48"/>
      <c r="BU42" s="15"/>
      <c r="BV42" s="16"/>
      <c r="BW42" s="16"/>
      <c r="BX42" s="16"/>
      <c r="BY42" s="17"/>
      <c r="BZ42" s="13">
        <f t="shared" si="8"/>
        <v>3</v>
      </c>
      <c r="CA42" s="11">
        <f t="shared" si="9"/>
        <v>1</v>
      </c>
      <c r="CB42" s="10">
        <f t="shared" si="10"/>
        <v>2</v>
      </c>
      <c r="CC42" s="14">
        <f t="shared" si="11"/>
        <v>24</v>
      </c>
    </row>
    <row r="43" spans="1:81" ht="12.75">
      <c r="A43" s="186" t="s">
        <v>170</v>
      </c>
      <c r="B43" s="59" t="s">
        <v>25</v>
      </c>
      <c r="C43" s="69" t="str">
        <f t="shared" si="7"/>
        <v>Enz1-29-V,VI,</v>
      </c>
      <c r="D43" s="171" t="s">
        <v>200</v>
      </c>
      <c r="E43" s="177" t="s">
        <v>53</v>
      </c>
      <c r="F43" s="59"/>
      <c r="G43" s="15"/>
      <c r="H43" s="47"/>
      <c r="I43" s="48"/>
      <c r="J43" s="15"/>
      <c r="K43" s="16"/>
      <c r="L43" s="16"/>
      <c r="M43" s="16"/>
      <c r="N43" s="17"/>
      <c r="O43" s="59"/>
      <c r="P43" s="15"/>
      <c r="Q43" s="47"/>
      <c r="R43" s="48"/>
      <c r="S43" s="15"/>
      <c r="T43" s="16"/>
      <c r="U43" s="16"/>
      <c r="V43" s="16"/>
      <c r="W43" s="17"/>
      <c r="X43" s="59"/>
      <c r="Y43" s="15"/>
      <c r="Z43" s="47"/>
      <c r="AA43" s="48"/>
      <c r="AB43" s="15"/>
      <c r="AC43" s="16"/>
      <c r="AD43" s="16"/>
      <c r="AE43" s="16"/>
      <c r="AF43" s="17"/>
      <c r="AG43" s="59"/>
      <c r="AH43" s="15"/>
      <c r="AI43" s="47"/>
      <c r="AJ43" s="48"/>
      <c r="AK43" s="15"/>
      <c r="AL43" s="16" t="s">
        <v>34</v>
      </c>
      <c r="AM43" s="16"/>
      <c r="AN43" s="16"/>
      <c r="AO43" s="17"/>
      <c r="AP43" s="59">
        <v>3</v>
      </c>
      <c r="AQ43" s="15">
        <v>1</v>
      </c>
      <c r="AR43" s="47">
        <v>0</v>
      </c>
      <c r="AS43" s="48"/>
      <c r="AT43" s="15">
        <v>16</v>
      </c>
      <c r="AU43" s="16">
        <v>8</v>
      </c>
      <c r="AV43" s="16" t="s">
        <v>34</v>
      </c>
      <c r="AW43" s="16"/>
      <c r="AX43" s="17"/>
      <c r="AY43" s="59">
        <v>2</v>
      </c>
      <c r="AZ43" s="15">
        <v>1</v>
      </c>
      <c r="BA43" s="47">
        <v>2</v>
      </c>
      <c r="BB43" s="48" t="s">
        <v>62</v>
      </c>
      <c r="BC43" s="15"/>
      <c r="BD43" s="16" t="s">
        <v>34</v>
      </c>
      <c r="BE43" s="16">
        <v>16</v>
      </c>
      <c r="BF43" s="16"/>
      <c r="BG43" s="17"/>
      <c r="BH43" s="59"/>
      <c r="BI43" s="15"/>
      <c r="BJ43" s="47"/>
      <c r="BK43" s="48"/>
      <c r="BL43" s="15"/>
      <c r="BM43" s="16"/>
      <c r="BN43" s="16" t="s">
        <v>34</v>
      </c>
      <c r="BO43" s="16"/>
      <c r="BP43" s="17"/>
      <c r="BQ43" s="59"/>
      <c r="BR43" s="15"/>
      <c r="BS43" s="47"/>
      <c r="BT43" s="48"/>
      <c r="BU43" s="15"/>
      <c r="BV43" s="16"/>
      <c r="BW43" s="16"/>
      <c r="BX43" s="16"/>
      <c r="BY43" s="17"/>
      <c r="BZ43" s="13">
        <f t="shared" si="8"/>
        <v>5</v>
      </c>
      <c r="CA43" s="11">
        <f t="shared" si="9"/>
        <v>2</v>
      </c>
      <c r="CB43" s="10">
        <f t="shared" si="10"/>
        <v>2</v>
      </c>
      <c r="CC43" s="14">
        <f t="shared" si="11"/>
        <v>40</v>
      </c>
    </row>
    <row r="44" spans="1:81" ht="12.75">
      <c r="A44" s="186" t="s">
        <v>171</v>
      </c>
      <c r="B44" s="59" t="s">
        <v>91</v>
      </c>
      <c r="C44" s="69" t="str">
        <f t="shared" si="7"/>
        <v>Enz1-30-VI,</v>
      </c>
      <c r="D44" s="171" t="s">
        <v>197</v>
      </c>
      <c r="E44" s="177" t="s">
        <v>56</v>
      </c>
      <c r="F44" s="59"/>
      <c r="G44" s="15"/>
      <c r="H44" s="47"/>
      <c r="I44" s="48"/>
      <c r="J44" s="15"/>
      <c r="K44" s="16"/>
      <c r="L44" s="16"/>
      <c r="M44" s="16"/>
      <c r="N44" s="17"/>
      <c r="O44" s="59"/>
      <c r="P44" s="15"/>
      <c r="Q44" s="47"/>
      <c r="R44" s="48"/>
      <c r="S44" s="15"/>
      <c r="T44" s="16"/>
      <c r="U44" s="16"/>
      <c r="V44" s="16"/>
      <c r="W44" s="17"/>
      <c r="X44" s="59"/>
      <c r="Y44" s="15"/>
      <c r="Z44" s="47"/>
      <c r="AA44" s="48"/>
      <c r="AB44" s="15"/>
      <c r="AC44" s="16"/>
      <c r="AD44" s="16"/>
      <c r="AE44" s="16"/>
      <c r="AF44" s="17"/>
      <c r="AG44" s="59"/>
      <c r="AH44" s="15"/>
      <c r="AI44" s="47"/>
      <c r="AJ44" s="48"/>
      <c r="AK44" s="15"/>
      <c r="AL44" s="16"/>
      <c r="AM44" s="16"/>
      <c r="AN44" s="16"/>
      <c r="AO44" s="17"/>
      <c r="AP44" s="59"/>
      <c r="AQ44" s="15"/>
      <c r="AR44" s="47"/>
      <c r="AS44" s="48"/>
      <c r="AT44" s="15" t="s">
        <v>34</v>
      </c>
      <c r="AU44" s="16" t="s">
        <v>34</v>
      </c>
      <c r="AV44" s="16"/>
      <c r="AW44" s="16"/>
      <c r="AX44" s="17"/>
      <c r="AY44" s="59">
        <v>3</v>
      </c>
      <c r="AZ44" s="15">
        <v>1</v>
      </c>
      <c r="BA44" s="47">
        <v>1</v>
      </c>
      <c r="BB44" s="48"/>
      <c r="BC44" s="15">
        <v>8</v>
      </c>
      <c r="BD44" s="16">
        <v>8</v>
      </c>
      <c r="BE44" s="16">
        <v>8</v>
      </c>
      <c r="BF44" s="16"/>
      <c r="BG44" s="17"/>
      <c r="BH44" s="59"/>
      <c r="BI44" s="15"/>
      <c r="BJ44" s="47"/>
      <c r="BK44" s="48"/>
      <c r="BL44" s="15"/>
      <c r="BM44" s="16"/>
      <c r="BN44" s="16"/>
      <c r="BO44" s="16"/>
      <c r="BP44" s="17"/>
      <c r="BQ44" s="59"/>
      <c r="BR44" s="15"/>
      <c r="BS44" s="47"/>
      <c r="BT44" s="48"/>
      <c r="BU44" s="15"/>
      <c r="BV44" s="16"/>
      <c r="BW44" s="16"/>
      <c r="BX44" s="16"/>
      <c r="BY44" s="17"/>
      <c r="BZ44" s="13">
        <f t="shared" si="8"/>
        <v>3</v>
      </c>
      <c r="CA44" s="11">
        <f t="shared" si="9"/>
        <v>1</v>
      </c>
      <c r="CB44" s="10">
        <f t="shared" si="10"/>
        <v>1</v>
      </c>
      <c r="CC44" s="14">
        <f t="shared" si="11"/>
        <v>24</v>
      </c>
    </row>
    <row r="45" spans="1:81" ht="12.75">
      <c r="A45" s="186" t="s">
        <v>172</v>
      </c>
      <c r="B45" s="59" t="s">
        <v>92</v>
      </c>
      <c r="C45" s="69" t="str">
        <f t="shared" si="7"/>
        <v>Enz1-31-III,</v>
      </c>
      <c r="D45" s="171" t="s">
        <v>201</v>
      </c>
      <c r="E45" s="177" t="s">
        <v>51</v>
      </c>
      <c r="F45" s="59"/>
      <c r="G45" s="15"/>
      <c r="H45" s="47"/>
      <c r="I45" s="48"/>
      <c r="J45" s="15"/>
      <c r="K45" s="16"/>
      <c r="L45" s="16"/>
      <c r="M45" s="16"/>
      <c r="N45" s="17"/>
      <c r="O45" s="59"/>
      <c r="P45" s="15"/>
      <c r="Q45" s="47"/>
      <c r="R45" s="48"/>
      <c r="S45" s="15"/>
      <c r="T45" s="16"/>
      <c r="U45" s="16"/>
      <c r="V45" s="16"/>
      <c r="W45" s="17"/>
      <c r="X45" s="59">
        <v>2</v>
      </c>
      <c r="Y45" s="15">
        <v>1</v>
      </c>
      <c r="Z45" s="47">
        <v>0</v>
      </c>
      <c r="AA45" s="48"/>
      <c r="AB45" s="15">
        <v>9</v>
      </c>
      <c r="AC45" s="16">
        <v>9</v>
      </c>
      <c r="AD45" s="16"/>
      <c r="AE45" s="16"/>
      <c r="AF45" s="17"/>
      <c r="AG45" s="59"/>
      <c r="AH45" s="15"/>
      <c r="AI45" s="47"/>
      <c r="AJ45" s="48"/>
      <c r="AK45" s="15"/>
      <c r="AL45" s="16"/>
      <c r="AM45" s="16"/>
      <c r="AN45" s="16"/>
      <c r="AO45" s="17"/>
      <c r="AP45" s="59"/>
      <c r="AQ45" s="15"/>
      <c r="AR45" s="47"/>
      <c r="AS45" s="48"/>
      <c r="AT45" s="15"/>
      <c r="AU45" s="16"/>
      <c r="AV45" s="16"/>
      <c r="AW45" s="16"/>
      <c r="AX45" s="17"/>
      <c r="AY45" s="59"/>
      <c r="AZ45" s="15"/>
      <c r="BA45" s="47"/>
      <c r="BB45" s="48"/>
      <c r="BC45" s="15"/>
      <c r="BD45" s="16"/>
      <c r="BE45" s="16"/>
      <c r="BF45" s="16"/>
      <c r="BG45" s="17"/>
      <c r="BH45" s="59"/>
      <c r="BI45" s="15"/>
      <c r="BJ45" s="47"/>
      <c r="BK45" s="48"/>
      <c r="BL45" s="15"/>
      <c r="BM45" s="16"/>
      <c r="BN45" s="16"/>
      <c r="BO45" s="16"/>
      <c r="BP45" s="17"/>
      <c r="BQ45" s="59"/>
      <c r="BR45" s="15"/>
      <c r="BS45" s="47"/>
      <c r="BT45" s="48"/>
      <c r="BU45" s="15"/>
      <c r="BV45" s="16"/>
      <c r="BW45" s="16"/>
      <c r="BX45" s="16"/>
      <c r="BY45" s="17"/>
      <c r="BZ45" s="13">
        <f t="shared" si="8"/>
        <v>2</v>
      </c>
      <c r="CA45" s="11">
        <f t="shared" si="9"/>
        <v>1</v>
      </c>
      <c r="CB45" s="10">
        <f t="shared" si="10"/>
        <v>0</v>
      </c>
      <c r="CC45" s="14">
        <f t="shared" si="11"/>
        <v>18</v>
      </c>
    </row>
    <row r="46" spans="1:81" ht="12.75">
      <c r="A46" s="186" t="s">
        <v>173</v>
      </c>
      <c r="B46" s="480" t="s">
        <v>255</v>
      </c>
      <c r="C46" s="71" t="str">
        <f>"Enz1-"&amp;A46&amp;"-"&amp;IF(COUNTA(F46)&lt;&gt;0,$F$7&amp;",","")&amp;IF(COUNTA(O46)&lt;&gt;0,$O$7&amp;",","")&amp;IF(COUNTA(X46)&lt;&gt;0,$X$7&amp;",","")&amp;IF(COUNTA(AG46)&lt;&gt;0,$AG$7&amp;",","")&amp;IF(COUNTA(AP46)&lt;&gt;0,$AP$7&amp;",","")&amp;IF(COUNTA(AY46)&lt;&gt;0,$AY$7&amp;",","")&amp;IF(COUNTA(BH46)&lt;&gt;0,$BH$7,"")&amp;IF(COUNTA(BQ46)&lt;&gt;0,$BQ$7,"")</f>
        <v>Enz1-32-VII</v>
      </c>
      <c r="D46" s="172" t="s">
        <v>202</v>
      </c>
      <c r="E46" s="178" t="s">
        <v>54</v>
      </c>
      <c r="F46" s="59"/>
      <c r="G46" s="15"/>
      <c r="H46" s="47"/>
      <c r="I46" s="48"/>
      <c r="J46" s="15"/>
      <c r="K46" s="16"/>
      <c r="L46" s="16"/>
      <c r="M46" s="16"/>
      <c r="N46" s="17"/>
      <c r="O46" s="59"/>
      <c r="P46" s="15"/>
      <c r="Q46" s="47"/>
      <c r="R46" s="48"/>
      <c r="S46" s="35"/>
      <c r="T46" s="16"/>
      <c r="U46" s="16"/>
      <c r="V46" s="16"/>
      <c r="W46" s="17"/>
      <c r="X46" s="59"/>
      <c r="Y46" s="15"/>
      <c r="Z46" s="47"/>
      <c r="AA46" s="48"/>
      <c r="AB46" s="15"/>
      <c r="AC46" s="16"/>
      <c r="AD46" s="16"/>
      <c r="AE46" s="16"/>
      <c r="AF46" s="17"/>
      <c r="AG46" s="59"/>
      <c r="AH46" s="15"/>
      <c r="AI46" s="47"/>
      <c r="AJ46" s="48"/>
      <c r="AK46" s="15"/>
      <c r="AL46" s="16"/>
      <c r="AM46" s="16"/>
      <c r="AN46" s="16"/>
      <c r="AO46" s="17"/>
      <c r="AP46" s="59"/>
      <c r="AQ46" s="15"/>
      <c r="AR46" s="47"/>
      <c r="AS46" s="48"/>
      <c r="AT46" s="15"/>
      <c r="AU46" s="16"/>
      <c r="AV46" s="16"/>
      <c r="AW46" s="16"/>
      <c r="AX46" s="17"/>
      <c r="AY46" s="59"/>
      <c r="AZ46" s="15"/>
      <c r="BA46" s="47"/>
      <c r="BB46" s="48"/>
      <c r="BC46" s="15"/>
      <c r="BD46" s="16"/>
      <c r="BE46" s="16"/>
      <c r="BF46" s="16"/>
      <c r="BG46" s="17"/>
      <c r="BH46" s="59">
        <v>2</v>
      </c>
      <c r="BI46" s="15">
        <v>1</v>
      </c>
      <c r="BJ46" s="47">
        <v>2</v>
      </c>
      <c r="BK46" s="48"/>
      <c r="BL46" s="35">
        <v>8</v>
      </c>
      <c r="BM46" s="16"/>
      <c r="BN46" s="16">
        <v>8</v>
      </c>
      <c r="BO46" s="16"/>
      <c r="BP46" s="17"/>
      <c r="BQ46" s="59"/>
      <c r="BR46" s="15"/>
      <c r="BS46" s="47"/>
      <c r="BT46" s="48"/>
      <c r="BU46" s="15"/>
      <c r="BV46" s="16"/>
      <c r="BW46" s="16"/>
      <c r="BX46" s="16"/>
      <c r="BY46" s="17"/>
      <c r="BZ46" s="13">
        <f>SUM(F46,O46,X46,AG46,AP46,AY46,BH46,BQ46)</f>
        <v>2</v>
      </c>
      <c r="CA46" s="11">
        <f>SUM(G46,P46,Y46,AH46,AQ46,AZ46,BI46,BR46)</f>
        <v>1</v>
      </c>
      <c r="CB46" s="10">
        <f>SUM(H46,Q46,Z46,AI46,AR46,BA46,BJ46,BS46)</f>
        <v>2</v>
      </c>
      <c r="CC46" s="14">
        <f>SUM(J46:N46,S46:W46,AB46:AF46,AK46:AO46,AT46:AX46,BC46:BG46,BL46:BP46,BU46:BY46)</f>
        <v>16</v>
      </c>
    </row>
    <row r="47" spans="1:81" ht="12.75">
      <c r="A47" s="186" t="s">
        <v>253</v>
      </c>
      <c r="B47" s="234" t="s">
        <v>254</v>
      </c>
      <c r="C47" s="71" t="str">
        <f t="shared" si="7"/>
        <v>Enz1-32a-VII</v>
      </c>
      <c r="D47" s="172" t="s">
        <v>202</v>
      </c>
      <c r="E47" s="178" t="s">
        <v>54</v>
      </c>
      <c r="F47" s="59"/>
      <c r="G47" s="15"/>
      <c r="H47" s="47"/>
      <c r="I47" s="48"/>
      <c r="J47" s="15"/>
      <c r="K47" s="16"/>
      <c r="L47" s="16"/>
      <c r="M47" s="16"/>
      <c r="N47" s="17"/>
      <c r="O47" s="59"/>
      <c r="P47" s="15"/>
      <c r="Q47" s="47"/>
      <c r="R47" s="48"/>
      <c r="S47" s="35"/>
      <c r="T47" s="16"/>
      <c r="U47" s="16"/>
      <c r="V47" s="16"/>
      <c r="W47" s="17"/>
      <c r="X47" s="59"/>
      <c r="Y47" s="15"/>
      <c r="Z47" s="47"/>
      <c r="AA47" s="48"/>
      <c r="AB47" s="15"/>
      <c r="AC47" s="16"/>
      <c r="AD47" s="16"/>
      <c r="AE47" s="16"/>
      <c r="AF47" s="17"/>
      <c r="AG47" s="59"/>
      <c r="AH47" s="15"/>
      <c r="AI47" s="47"/>
      <c r="AJ47" s="48"/>
      <c r="AK47" s="15"/>
      <c r="AL47" s="16"/>
      <c r="AM47" s="16"/>
      <c r="AN47" s="16"/>
      <c r="AO47" s="17"/>
      <c r="AP47" s="59"/>
      <c r="AQ47" s="15"/>
      <c r="AR47" s="47"/>
      <c r="AS47" s="48"/>
      <c r="AT47" s="15"/>
      <c r="AU47" s="16"/>
      <c r="AV47" s="16"/>
      <c r="AW47" s="16"/>
      <c r="AX47" s="17"/>
      <c r="AY47" s="59"/>
      <c r="AZ47" s="15"/>
      <c r="BA47" s="47"/>
      <c r="BB47" s="48"/>
      <c r="BC47" s="15"/>
      <c r="BD47" s="16"/>
      <c r="BE47" s="16"/>
      <c r="BF47" s="16"/>
      <c r="BG47" s="17"/>
      <c r="BH47" s="59">
        <v>1</v>
      </c>
      <c r="BI47" s="15">
        <v>1</v>
      </c>
      <c r="BJ47" s="47">
        <v>2</v>
      </c>
      <c r="BK47" s="48"/>
      <c r="BL47" s="249">
        <v>8</v>
      </c>
      <c r="BM47" s="16"/>
      <c r="BN47" s="16"/>
      <c r="BO47" s="16"/>
      <c r="BP47" s="17"/>
      <c r="BQ47" s="59"/>
      <c r="BR47" s="15"/>
      <c r="BS47" s="47"/>
      <c r="BT47" s="48"/>
      <c r="BU47" s="15"/>
      <c r="BV47" s="16"/>
      <c r="BW47" s="16"/>
      <c r="BX47" s="16"/>
      <c r="BY47" s="17"/>
      <c r="BZ47" s="13">
        <f t="shared" si="8"/>
        <v>1</v>
      </c>
      <c r="CA47" s="11">
        <f t="shared" si="9"/>
        <v>1</v>
      </c>
      <c r="CB47" s="10">
        <f t="shared" si="10"/>
        <v>2</v>
      </c>
      <c r="CC47" s="14">
        <f t="shared" si="11"/>
        <v>8</v>
      </c>
    </row>
    <row r="48" spans="1:81" ht="12.75">
      <c r="A48" s="186" t="s">
        <v>174</v>
      </c>
      <c r="B48" s="55" t="s">
        <v>42</v>
      </c>
      <c r="C48" s="77" t="str">
        <f t="shared" si="7"/>
        <v>Enz1-33-VI,</v>
      </c>
      <c r="D48" s="167" t="s">
        <v>203</v>
      </c>
      <c r="E48" s="175" t="s">
        <v>204</v>
      </c>
      <c r="F48" s="59"/>
      <c r="G48" s="15"/>
      <c r="H48" s="47"/>
      <c r="I48" s="48"/>
      <c r="J48" s="15"/>
      <c r="K48" s="16"/>
      <c r="L48" s="16"/>
      <c r="M48" s="16"/>
      <c r="N48" s="17"/>
      <c r="O48" s="59"/>
      <c r="P48" s="15"/>
      <c r="Q48" s="47"/>
      <c r="R48" s="48"/>
      <c r="S48" s="15"/>
      <c r="T48" s="16"/>
      <c r="U48" s="16"/>
      <c r="V48" s="16"/>
      <c r="W48" s="17"/>
      <c r="X48" s="59"/>
      <c r="Y48" s="15"/>
      <c r="Z48" s="47"/>
      <c r="AA48" s="48"/>
      <c r="AB48" s="15"/>
      <c r="AC48" s="16"/>
      <c r="AD48" s="16"/>
      <c r="AE48" s="16"/>
      <c r="AF48" s="17"/>
      <c r="AG48" s="59"/>
      <c r="AH48" s="15"/>
      <c r="AI48" s="47"/>
      <c r="AJ48" s="48"/>
      <c r="AK48" s="15"/>
      <c r="AL48" s="16"/>
      <c r="AM48" s="16"/>
      <c r="AN48" s="16"/>
      <c r="AO48" s="17"/>
      <c r="AP48" s="59"/>
      <c r="AQ48" s="15"/>
      <c r="AR48" s="47"/>
      <c r="AS48" s="48"/>
      <c r="AT48" s="15"/>
      <c r="AU48" s="16"/>
      <c r="AV48" s="16"/>
      <c r="AW48" s="16"/>
      <c r="AX48" s="17"/>
      <c r="AY48" s="59">
        <v>6</v>
      </c>
      <c r="AZ48" s="15">
        <v>0</v>
      </c>
      <c r="BA48" s="47">
        <v>6</v>
      </c>
      <c r="BB48" s="48"/>
      <c r="BC48" s="517" t="s">
        <v>93</v>
      </c>
      <c r="BD48" s="518"/>
      <c r="BE48" s="518"/>
      <c r="BF48" s="518"/>
      <c r="BG48" s="519"/>
      <c r="BH48" s="59"/>
      <c r="BI48" s="15"/>
      <c r="BJ48" s="47"/>
      <c r="BK48" s="48"/>
      <c r="BL48" s="15"/>
      <c r="BM48" s="16"/>
      <c r="BN48" s="16"/>
      <c r="BO48" s="16"/>
      <c r="BP48" s="17"/>
      <c r="BQ48" s="59"/>
      <c r="BR48" s="15"/>
      <c r="BS48" s="47"/>
      <c r="BT48" s="48"/>
      <c r="BU48" s="15"/>
      <c r="BV48" s="16"/>
      <c r="BW48" s="16"/>
      <c r="BX48" s="16"/>
      <c r="BY48" s="17"/>
      <c r="BZ48" s="235">
        <f t="shared" si="8"/>
        <v>6</v>
      </c>
      <c r="CA48" s="26">
        <f t="shared" si="9"/>
        <v>0</v>
      </c>
      <c r="CB48" s="32">
        <f t="shared" si="10"/>
        <v>6</v>
      </c>
      <c r="CC48" s="14">
        <f t="shared" si="11"/>
        <v>0</v>
      </c>
    </row>
    <row r="49" spans="1:81" ht="12.75">
      <c r="A49" s="186" t="s">
        <v>175</v>
      </c>
      <c r="B49" s="57" t="s">
        <v>43</v>
      </c>
      <c r="C49" s="77" t="str">
        <f t="shared" si="7"/>
        <v>Enz1-34-VIII</v>
      </c>
      <c r="D49" s="188" t="s">
        <v>32</v>
      </c>
      <c r="E49" s="177" t="s">
        <v>32</v>
      </c>
      <c r="F49" s="59"/>
      <c r="G49" s="15"/>
      <c r="H49" s="47"/>
      <c r="I49" s="48"/>
      <c r="J49" s="15"/>
      <c r="K49" s="16"/>
      <c r="L49" s="16"/>
      <c r="M49" s="16"/>
      <c r="N49" s="17"/>
      <c r="O49" s="59"/>
      <c r="P49" s="15"/>
      <c r="Q49" s="47"/>
      <c r="R49" s="48"/>
      <c r="S49" s="15"/>
      <c r="T49" s="16"/>
      <c r="U49" s="16"/>
      <c r="V49" s="16"/>
      <c r="W49" s="17"/>
      <c r="X49" s="59"/>
      <c r="Y49" s="15"/>
      <c r="Z49" s="47"/>
      <c r="AA49" s="48"/>
      <c r="AB49" s="15"/>
      <c r="AC49" s="16"/>
      <c r="AD49" s="16"/>
      <c r="AE49" s="16"/>
      <c r="AF49" s="17"/>
      <c r="AG49" s="59"/>
      <c r="AH49" s="15"/>
      <c r="AI49" s="47"/>
      <c r="AJ49" s="48"/>
      <c r="AK49" s="15"/>
      <c r="AL49" s="16"/>
      <c r="AM49" s="16"/>
      <c r="AN49" s="16"/>
      <c r="AO49" s="17"/>
      <c r="AP49" s="59"/>
      <c r="AQ49" s="15"/>
      <c r="AR49" s="47"/>
      <c r="AS49" s="48"/>
      <c r="AT49" s="15"/>
      <c r="AU49" s="16"/>
      <c r="AV49" s="16"/>
      <c r="AW49" s="16"/>
      <c r="AX49" s="17"/>
      <c r="AY49" s="59"/>
      <c r="AZ49" s="15"/>
      <c r="BA49" s="47"/>
      <c r="BB49" s="48"/>
      <c r="BC49" s="15"/>
      <c r="BD49" s="16"/>
      <c r="BE49" s="16"/>
      <c r="BF49" s="16"/>
      <c r="BG49" s="17"/>
      <c r="BH49" s="59"/>
      <c r="BI49" s="15"/>
      <c r="BJ49" s="47"/>
      <c r="BK49" s="48"/>
      <c r="BL49" s="15"/>
      <c r="BM49" s="16"/>
      <c r="BN49" s="16"/>
      <c r="BO49" s="16"/>
      <c r="BP49" s="17"/>
      <c r="BQ49" s="59">
        <v>3</v>
      </c>
      <c r="BR49" s="15">
        <v>1</v>
      </c>
      <c r="BS49" s="47">
        <v>0</v>
      </c>
      <c r="BT49" s="48"/>
      <c r="BU49" s="15"/>
      <c r="BV49" s="16"/>
      <c r="BW49" s="16"/>
      <c r="BX49" s="16"/>
      <c r="BY49" s="17">
        <v>16</v>
      </c>
      <c r="BZ49" s="235">
        <f t="shared" si="8"/>
        <v>3</v>
      </c>
      <c r="CA49" s="26">
        <f t="shared" si="9"/>
        <v>1</v>
      </c>
      <c r="CB49" s="32">
        <f t="shared" si="10"/>
        <v>0</v>
      </c>
      <c r="CC49" s="14">
        <f t="shared" si="11"/>
        <v>16</v>
      </c>
    </row>
    <row r="50" spans="1:81" ht="13.5" thickBot="1">
      <c r="A50" s="358" t="s">
        <v>176</v>
      </c>
      <c r="B50" s="377" t="s">
        <v>94</v>
      </c>
      <c r="C50" s="395" t="str">
        <f t="shared" si="7"/>
        <v>Enz1-35-VIII</v>
      </c>
      <c r="D50" s="379" t="s">
        <v>32</v>
      </c>
      <c r="E50" s="380" t="s">
        <v>32</v>
      </c>
      <c r="F50" s="377"/>
      <c r="G50" s="396"/>
      <c r="H50" s="397"/>
      <c r="I50" s="398"/>
      <c r="J50" s="396"/>
      <c r="K50" s="378"/>
      <c r="L50" s="378"/>
      <c r="M50" s="378"/>
      <c r="N50" s="399"/>
      <c r="O50" s="377"/>
      <c r="P50" s="396"/>
      <c r="Q50" s="397"/>
      <c r="R50" s="398"/>
      <c r="S50" s="396"/>
      <c r="T50" s="378"/>
      <c r="U50" s="378"/>
      <c r="V50" s="378"/>
      <c r="W50" s="399"/>
      <c r="X50" s="377"/>
      <c r="Y50" s="396"/>
      <c r="Z50" s="397"/>
      <c r="AA50" s="398"/>
      <c r="AB50" s="396"/>
      <c r="AC50" s="378"/>
      <c r="AD50" s="378"/>
      <c r="AE50" s="378"/>
      <c r="AF50" s="399"/>
      <c r="AG50" s="377"/>
      <c r="AH50" s="396"/>
      <c r="AI50" s="397"/>
      <c r="AJ50" s="398"/>
      <c r="AK50" s="396"/>
      <c r="AL50" s="378"/>
      <c r="AM50" s="378"/>
      <c r="AN50" s="378"/>
      <c r="AO50" s="399"/>
      <c r="AP50" s="377"/>
      <c r="AQ50" s="396"/>
      <c r="AR50" s="397"/>
      <c r="AS50" s="398"/>
      <c r="AT50" s="396"/>
      <c r="AU50" s="378"/>
      <c r="AV50" s="378"/>
      <c r="AW50" s="378"/>
      <c r="AX50" s="399"/>
      <c r="AY50" s="377"/>
      <c r="AZ50" s="396"/>
      <c r="BA50" s="397"/>
      <c r="BB50" s="398"/>
      <c r="BC50" s="396"/>
      <c r="BD50" s="378"/>
      <c r="BE50" s="378"/>
      <c r="BF50" s="378"/>
      <c r="BG50" s="399"/>
      <c r="BH50" s="377"/>
      <c r="BI50" s="396"/>
      <c r="BJ50" s="397"/>
      <c r="BK50" s="398"/>
      <c r="BL50" s="396"/>
      <c r="BM50" s="378"/>
      <c r="BN50" s="378"/>
      <c r="BO50" s="378"/>
      <c r="BP50" s="399"/>
      <c r="BQ50" s="377">
        <v>15</v>
      </c>
      <c r="BR50" s="396">
        <v>2</v>
      </c>
      <c r="BS50" s="397">
        <v>15</v>
      </c>
      <c r="BT50" s="398"/>
      <c r="BU50" s="396"/>
      <c r="BV50" s="378"/>
      <c r="BW50" s="378"/>
      <c r="BX50" s="378">
        <v>45</v>
      </c>
      <c r="BY50" s="399"/>
      <c r="BZ50" s="400">
        <f t="shared" si="8"/>
        <v>15</v>
      </c>
      <c r="CA50" s="366">
        <f t="shared" si="9"/>
        <v>2</v>
      </c>
      <c r="CB50" s="401">
        <f t="shared" si="10"/>
        <v>15</v>
      </c>
      <c r="CC50" s="402">
        <f t="shared" si="11"/>
        <v>45</v>
      </c>
    </row>
    <row r="51" spans="1:81" s="91" customFormat="1" ht="19.5" customHeight="1" thickBot="1">
      <c r="A51" s="316" t="s">
        <v>11</v>
      </c>
      <c r="B51" s="411" t="s">
        <v>122</v>
      </c>
      <c r="C51" s="412"/>
      <c r="D51" s="413"/>
      <c r="E51" s="414"/>
      <c r="F51" s="415"/>
      <c r="G51" s="407"/>
      <c r="H51" s="408"/>
      <c r="I51" s="424"/>
      <c r="J51" s="502"/>
      <c r="K51" s="502"/>
      <c r="L51" s="502"/>
      <c r="M51" s="502"/>
      <c r="N51" s="503"/>
      <c r="O51" s="409"/>
      <c r="P51" s="410"/>
      <c r="Q51" s="408"/>
      <c r="R51" s="424"/>
      <c r="S51" s="502"/>
      <c r="T51" s="502"/>
      <c r="U51" s="502"/>
      <c r="V51" s="502"/>
      <c r="W51" s="503"/>
      <c r="X51" s="406"/>
      <c r="Y51" s="407"/>
      <c r="Z51" s="408"/>
      <c r="AA51" s="424"/>
      <c r="AB51" s="502"/>
      <c r="AC51" s="502"/>
      <c r="AD51" s="502"/>
      <c r="AE51" s="502"/>
      <c r="AF51" s="503"/>
      <c r="AG51" s="406"/>
      <c r="AH51" s="407"/>
      <c r="AI51" s="408"/>
      <c r="AJ51" s="424"/>
      <c r="AK51" s="502"/>
      <c r="AL51" s="502"/>
      <c r="AM51" s="502"/>
      <c r="AN51" s="502"/>
      <c r="AO51" s="503"/>
      <c r="AP51" s="406"/>
      <c r="AQ51" s="407"/>
      <c r="AR51" s="408"/>
      <c r="AS51" s="424"/>
      <c r="AT51" s="502"/>
      <c r="AU51" s="502"/>
      <c r="AV51" s="502"/>
      <c r="AW51" s="502"/>
      <c r="AX51" s="503"/>
      <c r="AY51" s="406">
        <v>5</v>
      </c>
      <c r="AZ51" s="407"/>
      <c r="BA51" s="408"/>
      <c r="BB51" s="424"/>
      <c r="BC51" s="502">
        <v>42</v>
      </c>
      <c r="BD51" s="502"/>
      <c r="BE51" s="502"/>
      <c r="BF51" s="502"/>
      <c r="BG51" s="503"/>
      <c r="BH51" s="406">
        <v>22</v>
      </c>
      <c r="BI51" s="407"/>
      <c r="BJ51" s="408"/>
      <c r="BK51" s="424">
        <v>2</v>
      </c>
      <c r="BL51" s="502">
        <v>160</v>
      </c>
      <c r="BM51" s="502"/>
      <c r="BN51" s="502"/>
      <c r="BO51" s="502"/>
      <c r="BP51" s="503"/>
      <c r="BQ51" s="406">
        <v>11</v>
      </c>
      <c r="BR51" s="407"/>
      <c r="BS51" s="408"/>
      <c r="BT51" s="424"/>
      <c r="BU51" s="502">
        <v>80</v>
      </c>
      <c r="BV51" s="502"/>
      <c r="BW51" s="502"/>
      <c r="BX51" s="502"/>
      <c r="BY51" s="503"/>
      <c r="BZ51" s="403">
        <f>SUM(F51,O51,X51,AG51,AP51,AY51,BH51,BQ51)</f>
        <v>38</v>
      </c>
      <c r="CA51" s="404">
        <f>SUM(G51,P51,Y51,AH51,AQ51,AZ51,BI51,BR51)</f>
        <v>0</v>
      </c>
      <c r="CB51" s="404">
        <f>SUM(H51,Q51,Z51,AI51,AR51,BA51,BJ51,BS51)</f>
        <v>0</v>
      </c>
      <c r="CC51" s="405">
        <f>SUM(J51,S51,AB51,AK51,AT51,BC51,BL51,BU51)</f>
        <v>282</v>
      </c>
    </row>
    <row r="52" spans="1:81" s="94" customFormat="1" ht="19.5" customHeight="1" thickBot="1">
      <c r="A52" s="491" t="s">
        <v>123</v>
      </c>
      <c r="B52" s="492"/>
      <c r="C52" s="492"/>
      <c r="D52" s="422"/>
      <c r="E52" s="422"/>
      <c r="F52" s="420">
        <f>SUM(F26:F50,F9:F15,F16:F25,F51:F51)</f>
        <v>22</v>
      </c>
      <c r="G52" s="421">
        <f>SUM(G26:G50,G9:G15,G16:G25,G51:G51)</f>
        <v>9</v>
      </c>
      <c r="H52" s="421">
        <f>SUM(H26:H50,H9:H15,H16:H25,H51:H51)</f>
        <v>0</v>
      </c>
      <c r="I52" s="417"/>
      <c r="J52" s="418">
        <f>SUM(J26:J50,J9:J15,J16:J25)</f>
        <v>110</v>
      </c>
      <c r="K52" s="418">
        <f>SUM(K26:K50,K9:K15,K16:K25)</f>
        <v>81</v>
      </c>
      <c r="L52" s="418">
        <f>SUM(L26:L50,L9:L15,L16:L25)</f>
        <v>0</v>
      </c>
      <c r="M52" s="418">
        <f>SUM(M26:M50,M9:M15,M16:M25)</f>
        <v>0</v>
      </c>
      <c r="N52" s="419">
        <f>SUM(N26:N50,N9:N15,N16:N25)</f>
        <v>9</v>
      </c>
      <c r="O52" s="420">
        <f>SUM(O26:O50,O9:O15,O16:O25,O51:O51)</f>
        <v>25</v>
      </c>
      <c r="P52" s="421">
        <f>SUM(P26:P50,P9:P15,P16:P25,P51:P51)</f>
        <v>8</v>
      </c>
      <c r="Q52" s="421">
        <f>SUM(Q26:Q50,Q9:Q15,Q16:Q25,Q51:Q51)</f>
        <v>2</v>
      </c>
      <c r="R52" s="417"/>
      <c r="S52" s="418">
        <f>SUM(S26:S50,S9:S15,S16:S25)</f>
        <v>93</v>
      </c>
      <c r="T52" s="418">
        <f>SUM(T26:T50,T9:T15,T16:T25)</f>
        <v>76</v>
      </c>
      <c r="U52" s="418">
        <f>SUM(U26:U50,U9:U15,U16:U25)</f>
        <v>0</v>
      </c>
      <c r="V52" s="418">
        <f>SUM(V26:V50,V9:V15,V16:V25)</f>
        <v>15</v>
      </c>
      <c r="W52" s="419">
        <f>SUM(W26:W50,W9:W15,W16:W25)</f>
        <v>16</v>
      </c>
      <c r="X52" s="420">
        <f>SUM(X26:X50,X9:X15,X16:X25,X51:X51)</f>
        <v>25</v>
      </c>
      <c r="Y52" s="421">
        <f>SUM(Y26:Y50,Y9:Y15,Y16:Y25,Y51:Y51)</f>
        <v>8</v>
      </c>
      <c r="Z52" s="421">
        <f>SUM(Z26:Z50,Z9:Z15,Z16:Z25,Z51:Z51)</f>
        <v>4</v>
      </c>
      <c r="AA52" s="417"/>
      <c r="AB52" s="418">
        <f>SUM(AB26:AB50,AB9:AB15,AB16:AB25)</f>
        <v>97</v>
      </c>
      <c r="AC52" s="418">
        <f>SUM(AC26:AC50,AC9:AC15,AC16:AC25)</f>
        <v>51</v>
      </c>
      <c r="AD52" s="418">
        <f>SUM(AD26:AD50,AD9:AD15,AD16:AD25)</f>
        <v>28</v>
      </c>
      <c r="AE52" s="418">
        <f>SUM(AE26:AE50,AE9:AE15,AE16:AE25)</f>
        <v>0</v>
      </c>
      <c r="AF52" s="419">
        <f>SUM(AF26:AF50,AF9:AF15,AF16:AF25)</f>
        <v>24</v>
      </c>
      <c r="AG52" s="420">
        <f>SUM(AG26:AG50,AG9:AG15,AG16:AG25,AG51:AG51)</f>
        <v>26</v>
      </c>
      <c r="AH52" s="421">
        <f>SUM(AH26:AH50,AH9:AH15,AH16:AH25,AH51:AH51)</f>
        <v>10</v>
      </c>
      <c r="AI52" s="421">
        <f>SUM(AI26:AI50,AI9:AI15,AI16:AI25,AI51:AI51)</f>
        <v>4</v>
      </c>
      <c r="AJ52" s="417"/>
      <c r="AK52" s="418">
        <f>SUM(AK27:AK50,AK9:AK15,AK16:AK25)</f>
        <v>106</v>
      </c>
      <c r="AL52" s="418">
        <f>SUM(AL26:AL50,AL9:AL15,AL16:AL25)</f>
        <v>58</v>
      </c>
      <c r="AM52" s="418">
        <f>SUM(AM26:AM50,AM9:AM15,AM16:AM25)</f>
        <v>24</v>
      </c>
      <c r="AN52" s="418">
        <f>SUM(AN26:AN50,AN9:AN15,AN16:AN25)</f>
        <v>0</v>
      </c>
      <c r="AO52" s="419">
        <f>SUM(AO26:AO50,AO9:AO15,AO16:AO25)</f>
        <v>12</v>
      </c>
      <c r="AP52" s="420">
        <f>SUM(AP26:AP50,AP9:AP15,AP16:AP25,AP51:AP51)</f>
        <v>26</v>
      </c>
      <c r="AQ52" s="420">
        <f>SUM(AQ26:AQ50,AQ9:AQ15,AQ16:AQ25,AQ51:AQ51)</f>
        <v>10</v>
      </c>
      <c r="AR52" s="420">
        <f>SUM(AR26:AR50,AR9:AR15,AR16:AR25,AR51:AR51)</f>
        <v>8</v>
      </c>
      <c r="AS52" s="417"/>
      <c r="AT52" s="418">
        <f>SUM(AT26:AT50,AT9:AT15,AT16:AT25)</f>
        <v>93</v>
      </c>
      <c r="AU52" s="418">
        <f>SUM(AU26:AU50,AU9:AU15,AU16:AU25)</f>
        <v>51</v>
      </c>
      <c r="AV52" s="418">
        <f>SUM(AV26:AV50,AV9:AV15,AV16:AV25)</f>
        <v>56</v>
      </c>
      <c r="AW52" s="418">
        <f>SUM(AW26:AW50,AW9:AW15,AW16:AW25)</f>
        <v>0</v>
      </c>
      <c r="AX52" s="419">
        <f>SUM(AX26:AX50,AX9:AX15,AX16:AX25)</f>
        <v>0</v>
      </c>
      <c r="AY52" s="420">
        <f>SUM(AY26:AY50,AY9:AY15,AY16:AY25,AY51:AY51)</f>
        <v>30</v>
      </c>
      <c r="AZ52" s="420">
        <f>SUM(AZ26:AZ50,AZ9:AZ15,AZ16:AZ25,AZ51:AZ51)</f>
        <v>8</v>
      </c>
      <c r="BA52" s="420">
        <f>SUM(BA26:BA50,BA9:BA15,BA16:BA25,BA51:BA51)</f>
        <v>15</v>
      </c>
      <c r="BB52" s="417"/>
      <c r="BC52" s="418">
        <f>SUM(BC26:BC50,BC9:BC15,BC16:BC25)</f>
        <v>57</v>
      </c>
      <c r="BD52" s="418">
        <f>SUM(BD26:BD50,BD9:BD15,BD16:BD25)</f>
        <v>20</v>
      </c>
      <c r="BE52" s="418">
        <f>SUM(BE26:BE50,BE9:BE15,BE16:BE25)</f>
        <v>72</v>
      </c>
      <c r="BF52" s="418">
        <f>SUM(BF26:BF50,BF9:BF15,BF16:BF25)</f>
        <v>0</v>
      </c>
      <c r="BG52" s="419">
        <f>SUM(BG26:BG50,BG9:BG15,BG16:BG25)</f>
        <v>9</v>
      </c>
      <c r="BH52" s="420">
        <f>SUM(BH26:BH50,BH9:BH15,BH16:BH25,BH51:BH51)</f>
        <v>27</v>
      </c>
      <c r="BI52" s="420">
        <f>SUM(BI26:BI50,BI9:BI15,BI16:BI25,BI51:BI51)</f>
        <v>3</v>
      </c>
      <c r="BJ52" s="420">
        <f>SUM(BJ26:BJ50,BJ9:BJ15,BJ16:BJ25,BJ51:BJ51)</f>
        <v>6</v>
      </c>
      <c r="BK52" s="417"/>
      <c r="BL52" s="418">
        <f>SUM(BL26:BL50,BL9:BL15,BL16:BL25)</f>
        <v>16</v>
      </c>
      <c r="BM52" s="418">
        <f>SUM(BM26:BM50,BM9:BM15,BM16:BM25)</f>
        <v>0</v>
      </c>
      <c r="BN52" s="418">
        <f>SUM(BN26:BN50,BN9:BN15,BN16:BN25)</f>
        <v>24</v>
      </c>
      <c r="BO52" s="418">
        <f>SUM(BO26:BO50,BO9:BO15,BO16:BO25)</f>
        <v>0</v>
      </c>
      <c r="BP52" s="419">
        <f>SUM(BP26:BP50,BP9:BP15,BP16:BP25)</f>
        <v>0</v>
      </c>
      <c r="BQ52" s="420">
        <f>SUM(BQ26:BQ50,BQ9:BQ15,BQ16:BQ25,BQ51:BQ51)</f>
        <v>29</v>
      </c>
      <c r="BR52" s="420">
        <f>SUM(BR26:BR50,BR9:BR15,BR16:BR25,BR51:BR51)</f>
        <v>3</v>
      </c>
      <c r="BS52" s="420">
        <f>SUM(BS26:BS50,BS9:BS15,BS16:BS25,BS51:BS51)</f>
        <v>15</v>
      </c>
      <c r="BT52" s="417"/>
      <c r="BU52" s="418">
        <f>SUM(BU26:BU50,BU9:BU15,BU16:BU25)</f>
        <v>0</v>
      </c>
      <c r="BV52" s="418">
        <f>SUM(BV26:BV50,BV9:BV15,BV16:BV25)</f>
        <v>0</v>
      </c>
      <c r="BW52" s="418">
        <f>SUM(BW26:BW50,BW9:BW15,BW16:BW25)</f>
        <v>0</v>
      </c>
      <c r="BX52" s="418">
        <f>SUM(BX26:BX50,BX9:BX15,BX16:BX25)</f>
        <v>45</v>
      </c>
      <c r="BY52" s="419">
        <f>SUM(BY26:BY50,BY9:BY15,BY16:BY25)</f>
        <v>16</v>
      </c>
      <c r="BZ52" s="416" t="s">
        <v>34</v>
      </c>
      <c r="CA52" s="250"/>
      <c r="CB52" s="250"/>
      <c r="CC52" s="314" t="s">
        <v>34</v>
      </c>
    </row>
    <row r="53" spans="1:81" s="95" customFormat="1" ht="19.5" customHeight="1" thickBot="1">
      <c r="A53" s="493" t="s">
        <v>124</v>
      </c>
      <c r="B53" s="494"/>
      <c r="C53" s="495"/>
      <c r="D53" s="310"/>
      <c r="E53" s="271"/>
      <c r="F53" s="504" t="s">
        <v>34</v>
      </c>
      <c r="G53" s="505"/>
      <c r="H53" s="505"/>
      <c r="I53" s="501">
        <f>SUM(J52:N52)+J51</f>
        <v>200</v>
      </c>
      <c r="J53" s="502"/>
      <c r="K53" s="502"/>
      <c r="L53" s="502"/>
      <c r="M53" s="502"/>
      <c r="N53" s="503"/>
      <c r="O53" s="504" t="s">
        <v>34</v>
      </c>
      <c r="P53" s="505"/>
      <c r="Q53" s="505"/>
      <c r="R53" s="501">
        <f>SUM(S52:W52)+S51</f>
        <v>200</v>
      </c>
      <c r="S53" s="502"/>
      <c r="T53" s="502"/>
      <c r="U53" s="502"/>
      <c r="V53" s="502"/>
      <c r="W53" s="503"/>
      <c r="X53" s="504" t="s">
        <v>34</v>
      </c>
      <c r="Y53" s="505"/>
      <c r="Z53" s="505"/>
      <c r="AA53" s="501">
        <f>SUM(AB52:AF52)+AB51</f>
        <v>200</v>
      </c>
      <c r="AB53" s="502"/>
      <c r="AC53" s="502"/>
      <c r="AD53" s="502"/>
      <c r="AE53" s="502"/>
      <c r="AF53" s="503"/>
      <c r="AG53" s="504" t="s">
        <v>34</v>
      </c>
      <c r="AH53" s="505"/>
      <c r="AI53" s="505"/>
      <c r="AJ53" s="501">
        <f>SUM(AK52:AO52)+AK51</f>
        <v>200</v>
      </c>
      <c r="AK53" s="502"/>
      <c r="AL53" s="502"/>
      <c r="AM53" s="502"/>
      <c r="AN53" s="502"/>
      <c r="AO53" s="503"/>
      <c r="AP53" s="504" t="s">
        <v>34</v>
      </c>
      <c r="AQ53" s="505"/>
      <c r="AR53" s="505"/>
      <c r="AS53" s="501">
        <f>SUM(AT52:AX52)+AT51</f>
        <v>200</v>
      </c>
      <c r="AT53" s="502"/>
      <c r="AU53" s="502"/>
      <c r="AV53" s="502"/>
      <c r="AW53" s="502"/>
      <c r="AX53" s="503"/>
      <c r="AY53" s="504" t="s">
        <v>34</v>
      </c>
      <c r="AZ53" s="505"/>
      <c r="BA53" s="505"/>
      <c r="BB53" s="501">
        <f>SUM(BC52:BG52)+BC51</f>
        <v>200</v>
      </c>
      <c r="BC53" s="502"/>
      <c r="BD53" s="502"/>
      <c r="BE53" s="502"/>
      <c r="BF53" s="502"/>
      <c r="BG53" s="503"/>
      <c r="BH53" s="504" t="s">
        <v>34</v>
      </c>
      <c r="BI53" s="505"/>
      <c r="BJ53" s="505"/>
      <c r="BK53" s="501">
        <f>SUM(BL52:BP52)+BL51</f>
        <v>200</v>
      </c>
      <c r="BL53" s="502"/>
      <c r="BM53" s="502"/>
      <c r="BN53" s="502"/>
      <c r="BO53" s="502"/>
      <c r="BP53" s="503"/>
      <c r="BQ53" s="504" t="s">
        <v>34</v>
      </c>
      <c r="BR53" s="505"/>
      <c r="BS53" s="505"/>
      <c r="BT53" s="527">
        <f>SUM(BU52:BY52)+BU51</f>
        <v>141</v>
      </c>
      <c r="BU53" s="502"/>
      <c r="BV53" s="502"/>
      <c r="BW53" s="502"/>
      <c r="BX53" s="502"/>
      <c r="BY53" s="503"/>
      <c r="BZ53" s="406">
        <f>SUM(BZ9,BZ16,BZ26,BZ51,BZ12)</f>
        <v>210</v>
      </c>
      <c r="CA53" s="406">
        <f>SUM(CA9,CA16,CA26,CA51,CA12)</f>
        <v>55</v>
      </c>
      <c r="CB53" s="406">
        <f>SUM(CB9,CB16,CB26,CB51,CB12)</f>
        <v>54</v>
      </c>
      <c r="CC53" s="423">
        <f>SUM(CC9,CC16,CC26,CC51,CC12)</f>
        <v>1541</v>
      </c>
    </row>
    <row r="54" spans="1:81" s="92" customFormat="1" ht="19.5" customHeight="1" thickBot="1">
      <c r="A54" s="496" t="s">
        <v>125</v>
      </c>
      <c r="B54" s="497"/>
      <c r="C54" s="497"/>
      <c r="D54" s="96"/>
      <c r="E54" s="96"/>
      <c r="F54" s="498">
        <f>COUNTA(I11:I11,I13:I15,I17:I25,I27:I50)+I51</f>
        <v>2</v>
      </c>
      <c r="G54" s="499"/>
      <c r="H54" s="499"/>
      <c r="I54" s="499"/>
      <c r="J54" s="499"/>
      <c r="K54" s="499"/>
      <c r="L54" s="499"/>
      <c r="M54" s="499"/>
      <c r="N54" s="500"/>
      <c r="O54" s="498">
        <f>COUNTA(R11:R11,R13:R15,R17:R25,R27:R50)+R51</f>
        <v>3</v>
      </c>
      <c r="P54" s="499"/>
      <c r="Q54" s="499"/>
      <c r="R54" s="499"/>
      <c r="S54" s="499"/>
      <c r="T54" s="499"/>
      <c r="U54" s="499"/>
      <c r="V54" s="499"/>
      <c r="W54" s="500"/>
      <c r="X54" s="498">
        <f>COUNTA(AA11:AA11,AA13:AA15,AA17:AA25,AA27:AA50)+AA51</f>
        <v>2</v>
      </c>
      <c r="Y54" s="499"/>
      <c r="Z54" s="499"/>
      <c r="AA54" s="499"/>
      <c r="AB54" s="499"/>
      <c r="AC54" s="499"/>
      <c r="AD54" s="499"/>
      <c r="AE54" s="499"/>
      <c r="AF54" s="500"/>
      <c r="AG54" s="498">
        <f>COUNTA(AJ11:AJ11,AJ13:AJ15,AJ17:AJ25,AJ27:AJ50)+AJ51</f>
        <v>3</v>
      </c>
      <c r="AH54" s="499"/>
      <c r="AI54" s="499"/>
      <c r="AJ54" s="499"/>
      <c r="AK54" s="499"/>
      <c r="AL54" s="499"/>
      <c r="AM54" s="499"/>
      <c r="AN54" s="499"/>
      <c r="AO54" s="500"/>
      <c r="AP54" s="498">
        <f>COUNTA(AS11:AS11,AS13:AS15,AS17:AS25,AS27:AS50)+AS51</f>
        <v>2</v>
      </c>
      <c r="AQ54" s="499"/>
      <c r="AR54" s="499"/>
      <c r="AS54" s="499"/>
      <c r="AT54" s="499"/>
      <c r="AU54" s="499"/>
      <c r="AV54" s="499"/>
      <c r="AW54" s="499"/>
      <c r="AX54" s="500"/>
      <c r="AY54" s="498">
        <f>COUNTA(BB11:BB11,BB13:BB15,BB17:BB25,BB27:BB50)+BB51</f>
        <v>3</v>
      </c>
      <c r="AZ54" s="499"/>
      <c r="BA54" s="499"/>
      <c r="BB54" s="499"/>
      <c r="BC54" s="499"/>
      <c r="BD54" s="499"/>
      <c r="BE54" s="499"/>
      <c r="BF54" s="499"/>
      <c r="BG54" s="500"/>
      <c r="BH54" s="498">
        <f>COUNTA(BK11:BK11,BK13:BK15,BK17:BK25,BK27:BK50)+BK51</f>
        <v>2</v>
      </c>
      <c r="BI54" s="499"/>
      <c r="BJ54" s="499"/>
      <c r="BK54" s="499"/>
      <c r="BL54" s="499"/>
      <c r="BM54" s="499"/>
      <c r="BN54" s="499"/>
      <c r="BO54" s="499"/>
      <c r="BP54" s="500"/>
      <c r="BQ54" s="498">
        <f>COUNTA(BT11:BT11,BT13:BT15,BT17:BT25,BT27:BT50)+BT51</f>
        <v>0</v>
      </c>
      <c r="BR54" s="499"/>
      <c r="BS54" s="499"/>
      <c r="BT54" s="499"/>
      <c r="BU54" s="499"/>
      <c r="BV54" s="499"/>
      <c r="BW54" s="499"/>
      <c r="BX54" s="499"/>
      <c r="BY54" s="500"/>
      <c r="BZ54" s="498">
        <f>SUM(F54:BY54)</f>
        <v>17</v>
      </c>
      <c r="CA54" s="499"/>
      <c r="CB54" s="499"/>
      <c r="CC54" s="500"/>
    </row>
    <row r="55" spans="1:80" ht="12.75">
      <c r="A55" s="23"/>
      <c r="B55" s="23"/>
      <c r="C55" s="23"/>
      <c r="D55" s="23"/>
      <c r="E55" s="23"/>
      <c r="F55" s="24"/>
      <c r="G55" s="24"/>
      <c r="H55" s="24"/>
      <c r="I55" s="24"/>
      <c r="J55" s="73"/>
      <c r="K55" s="74"/>
      <c r="L55" s="25"/>
      <c r="M55" s="25"/>
      <c r="N55" s="25"/>
      <c r="O55" s="24"/>
      <c r="P55" s="24"/>
      <c r="Q55" s="24"/>
      <c r="R55" s="24"/>
      <c r="S55" s="73"/>
      <c r="T55" s="74"/>
      <c r="U55" s="25"/>
      <c r="V55" s="25"/>
      <c r="W55" s="25"/>
      <c r="X55" s="24"/>
      <c r="Y55" s="24"/>
      <c r="Z55" s="24"/>
      <c r="AA55" s="24"/>
      <c r="AB55" s="73"/>
      <c r="AC55" s="74"/>
      <c r="AD55" s="25"/>
      <c r="AE55" s="25"/>
      <c r="AF55" s="25"/>
      <c r="AG55" s="24"/>
      <c r="AH55" s="24"/>
      <c r="AI55" s="24"/>
      <c r="AJ55" s="24"/>
      <c r="AK55" s="73"/>
      <c r="AL55" s="74"/>
      <c r="AM55" s="25"/>
      <c r="AN55" s="25"/>
      <c r="AO55" s="25"/>
      <c r="AP55" s="24"/>
      <c r="AQ55" s="24"/>
      <c r="AR55" s="24"/>
      <c r="AS55" s="24"/>
      <c r="AT55" s="73"/>
      <c r="AU55" s="74"/>
      <c r="AV55" s="25"/>
      <c r="AW55" s="25"/>
      <c r="AX55" s="25"/>
      <c r="AY55" s="24"/>
      <c r="AZ55" s="24"/>
      <c r="BA55" s="24"/>
      <c r="BB55" s="24"/>
      <c r="BC55" s="25"/>
      <c r="BD55" s="74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4"/>
      <c r="BR55" s="24"/>
      <c r="BS55" s="24"/>
      <c r="BT55" s="24"/>
      <c r="BU55" s="73"/>
      <c r="BV55" s="74"/>
      <c r="BW55" s="25"/>
      <c r="BX55" s="25"/>
      <c r="BY55" s="25"/>
      <c r="BZ55" s="29"/>
      <c r="CA55" s="29"/>
      <c r="CB55" s="29"/>
    </row>
    <row r="56" spans="1:81" ht="12.75">
      <c r="A56" s="89"/>
      <c r="B56" s="75" t="s">
        <v>63</v>
      </c>
      <c r="D56" s="23"/>
      <c r="E56" s="23"/>
      <c r="F56" s="23"/>
      <c r="G56" s="23"/>
      <c r="H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41"/>
      <c r="AC56" s="23"/>
      <c r="AD56" s="23"/>
      <c r="AE56" s="23"/>
      <c r="AF56" s="23"/>
      <c r="AG56" s="23"/>
      <c r="AH56" s="23"/>
      <c r="AI56" s="23"/>
      <c r="AJ56" s="23"/>
      <c r="AK56" s="23"/>
      <c r="AL56" s="41"/>
      <c r="AM56" s="41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41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4"/>
      <c r="BU56" s="85"/>
      <c r="BV56" s="23"/>
      <c r="BW56" s="23"/>
      <c r="BX56" s="41"/>
      <c r="BY56" s="23"/>
      <c r="CB56" s="23"/>
      <c r="CC56" s="23"/>
    </row>
    <row r="57" spans="1:81" ht="12.75">
      <c r="A57" s="90"/>
      <c r="B57" s="185" t="s">
        <v>74</v>
      </c>
      <c r="C57" s="23"/>
      <c r="D57" s="23"/>
      <c r="E57" s="23"/>
      <c r="F57" s="23"/>
      <c r="G57" s="23"/>
      <c r="H57" s="23"/>
      <c r="K57" s="41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30"/>
    </row>
    <row r="58" spans="1:81" ht="12.75">
      <c r="A58" s="23"/>
      <c r="B58" s="23"/>
      <c r="C58" s="23"/>
      <c r="D58" s="23"/>
      <c r="E58" s="23"/>
      <c r="F58" s="23"/>
      <c r="G58" s="23"/>
      <c r="H58" s="23"/>
      <c r="I58" s="23"/>
      <c r="J58" s="41"/>
      <c r="K58" s="41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</row>
    <row r="59" spans="1:81" ht="12.75">
      <c r="A59" s="189"/>
      <c r="B59" s="23"/>
      <c r="C59" s="23"/>
      <c r="D59" s="23"/>
      <c r="E59" s="23"/>
      <c r="F59" s="23"/>
      <c r="G59" s="23"/>
      <c r="H59" s="23"/>
      <c r="I59" s="130"/>
      <c r="J59" s="23"/>
      <c r="K59" s="23"/>
      <c r="L59" s="23"/>
      <c r="M59" s="23"/>
      <c r="N59" s="23"/>
      <c r="O59" s="23"/>
      <c r="P59" s="23"/>
      <c r="Q59" s="23"/>
      <c r="R59" s="130"/>
      <c r="S59" s="23"/>
      <c r="T59" s="23"/>
      <c r="U59" s="23"/>
      <c r="V59" s="23"/>
      <c r="W59" s="23"/>
      <c r="X59" s="23"/>
      <c r="Y59" s="23"/>
      <c r="Z59" s="23"/>
      <c r="AA59" s="130"/>
      <c r="AB59" s="23"/>
      <c r="AC59" s="23"/>
      <c r="AD59" s="23"/>
      <c r="AE59" s="23"/>
      <c r="AF59" s="23"/>
      <c r="AG59" s="23"/>
      <c r="AH59" s="23"/>
      <c r="AI59" s="23"/>
      <c r="AJ59" s="23"/>
      <c r="AL59" s="23"/>
      <c r="AM59" s="23"/>
      <c r="AN59" s="23"/>
      <c r="AO59" s="23"/>
      <c r="AP59" s="23"/>
      <c r="AQ59" s="23"/>
      <c r="AR59" s="23"/>
      <c r="AS59" s="130"/>
      <c r="AT59" s="23"/>
      <c r="AU59" s="23"/>
      <c r="AV59" s="23"/>
      <c r="AW59" s="23"/>
      <c r="AX59" s="23"/>
      <c r="AY59" s="23"/>
      <c r="AZ59" s="23"/>
      <c r="BA59" s="23"/>
      <c r="BB59" s="130"/>
      <c r="BC59" s="23"/>
      <c r="BD59" s="23"/>
      <c r="BE59" s="23"/>
      <c r="BF59" s="23"/>
      <c r="BG59" s="23"/>
      <c r="BH59" s="23"/>
      <c r="BI59" s="23"/>
      <c r="BJ59" s="23"/>
      <c r="BK59" s="130"/>
      <c r="BL59" s="23"/>
      <c r="BM59" s="23"/>
      <c r="BN59" s="23"/>
      <c r="BO59" s="23"/>
      <c r="BP59" s="23"/>
      <c r="BQ59" s="23"/>
      <c r="BR59" s="23"/>
      <c r="BS59" s="23"/>
      <c r="BT59" s="23"/>
      <c r="BV59" s="23"/>
      <c r="BW59" s="23"/>
      <c r="BX59" s="23"/>
      <c r="BY59" s="23"/>
      <c r="BZ59" s="23"/>
      <c r="CA59" s="23"/>
      <c r="CB59" s="23"/>
      <c r="CC59" s="23"/>
    </row>
    <row r="60" spans="1:81" ht="13.5" thickBot="1">
      <c r="A60" s="189"/>
      <c r="I60" s="121"/>
      <c r="R60" s="121"/>
      <c r="AA60" s="121"/>
      <c r="AJ60" s="121"/>
      <c r="AL60" s="23"/>
      <c r="AM60" s="23"/>
      <c r="AN60" s="23"/>
      <c r="AO60" s="23"/>
      <c r="AP60" s="23"/>
      <c r="AQ60" s="23"/>
      <c r="AR60" s="23"/>
      <c r="AS60" s="130"/>
      <c r="AT60" s="23"/>
      <c r="AU60" s="23"/>
      <c r="AV60" s="23"/>
      <c r="AW60" s="23"/>
      <c r="AX60" s="23"/>
      <c r="AY60" s="23"/>
      <c r="AZ60" s="23"/>
      <c r="BA60" s="23"/>
      <c r="BB60" s="130"/>
      <c r="BC60" s="23"/>
      <c r="BD60" s="23"/>
      <c r="BE60" s="23"/>
      <c r="BF60" s="23"/>
      <c r="BG60" s="23"/>
      <c r="BH60" s="23"/>
      <c r="BI60" s="23"/>
      <c r="BJ60" s="23"/>
      <c r="BK60" s="130"/>
      <c r="BL60" s="23"/>
      <c r="BM60" s="23"/>
      <c r="BN60" s="23"/>
      <c r="BO60" s="23"/>
      <c r="BP60" s="23"/>
      <c r="BV60" s="23"/>
      <c r="BW60" s="23"/>
      <c r="BX60" s="23"/>
      <c r="BY60" s="23"/>
      <c r="BZ60" s="190" t="str">
        <f>BZ8</f>
        <v>ECTS</v>
      </c>
      <c r="CA60" s="190" t="str">
        <f>CA8</f>
        <v>ECTS(n)</v>
      </c>
      <c r="CB60" s="190" t="str">
        <f>CB8</f>
        <v>ECTS(p)</v>
      </c>
      <c r="CC60" s="191" t="str">
        <f>CC8</f>
        <v>godz.</v>
      </c>
    </row>
    <row r="61" spans="1:81" ht="12.75">
      <c r="A61" s="189"/>
      <c r="B61" s="192" t="s">
        <v>231</v>
      </c>
      <c r="C61" s="60"/>
      <c r="D61" s="193"/>
      <c r="E61" s="60"/>
      <c r="F61" s="60"/>
      <c r="G61" s="60"/>
      <c r="H61" s="60"/>
      <c r="I61" s="194"/>
      <c r="J61" s="60"/>
      <c r="K61" s="60"/>
      <c r="L61" s="60"/>
      <c r="M61" s="60"/>
      <c r="N61" s="60"/>
      <c r="O61" s="60"/>
      <c r="P61" s="60"/>
      <c r="Q61" s="60"/>
      <c r="R61" s="194"/>
      <c r="S61" s="60"/>
      <c r="T61" s="60"/>
      <c r="U61" s="60"/>
      <c r="V61" s="60"/>
      <c r="W61" s="60"/>
      <c r="X61" s="60"/>
      <c r="Y61" s="60"/>
      <c r="Z61" s="60"/>
      <c r="AA61" s="194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195">
        <f>SUM(BZ12)</f>
        <v>6</v>
      </c>
      <c r="CA61" s="196">
        <f>SUM(CA12)</f>
        <v>3</v>
      </c>
      <c r="CB61" s="196">
        <f>SUM(CB12)</f>
        <v>0</v>
      </c>
      <c r="CC61" s="197">
        <f>SUM(CC12)</f>
        <v>54</v>
      </c>
    </row>
    <row r="62" spans="1:81" ht="12.75">
      <c r="A62" s="189"/>
      <c r="B62" s="198" t="s">
        <v>232</v>
      </c>
      <c r="C62" s="199"/>
      <c r="D62" s="199"/>
      <c r="E62" s="199"/>
      <c r="F62" s="199"/>
      <c r="G62" s="199"/>
      <c r="H62" s="199"/>
      <c r="I62" s="200"/>
      <c r="J62" s="199"/>
      <c r="K62" s="199"/>
      <c r="L62" s="199"/>
      <c r="M62" s="199"/>
      <c r="N62" s="199"/>
      <c r="O62" s="199"/>
      <c r="P62" s="199"/>
      <c r="Q62" s="199"/>
      <c r="R62" s="200"/>
      <c r="S62" s="199"/>
      <c r="T62" s="199"/>
      <c r="U62" s="199"/>
      <c r="V62" s="199"/>
      <c r="W62" s="199"/>
      <c r="X62" s="199"/>
      <c r="Y62" s="199"/>
      <c r="Z62" s="199"/>
      <c r="AA62" s="200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59">
        <f>SUM(BZ17:BZ18,BZ20:BZ21)</f>
        <v>26</v>
      </c>
      <c r="CA62" s="16">
        <f>SUM(CA17:CA18,CA20:CA21)</f>
        <v>10</v>
      </c>
      <c r="CB62" s="16">
        <f>SUM(CB17:CB18,CB20:CB21)</f>
        <v>0</v>
      </c>
      <c r="CC62" s="17">
        <f>SUM(CC17:CC18,CC20:CC21)</f>
        <v>250</v>
      </c>
    </row>
    <row r="63" spans="1:81" ht="12.75">
      <c r="A63" s="189"/>
      <c r="B63" s="201" t="s">
        <v>233</v>
      </c>
      <c r="C63" s="41"/>
      <c r="D63" s="41"/>
      <c r="E63" s="41"/>
      <c r="F63" s="41"/>
      <c r="G63" s="41"/>
      <c r="H63" s="41"/>
      <c r="I63" s="202"/>
      <c r="J63" s="41"/>
      <c r="K63" s="41"/>
      <c r="L63" s="41"/>
      <c r="M63" s="41"/>
      <c r="N63" s="41"/>
      <c r="O63" s="41"/>
      <c r="P63" s="41"/>
      <c r="Q63" s="41"/>
      <c r="R63" s="202"/>
      <c r="S63" s="41"/>
      <c r="T63" s="41"/>
      <c r="U63" s="41"/>
      <c r="V63" s="41"/>
      <c r="W63" s="41"/>
      <c r="X63" s="41"/>
      <c r="Y63" s="41"/>
      <c r="Z63" s="41"/>
      <c r="AA63" s="202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59">
        <f>BZ11</f>
        <v>2</v>
      </c>
      <c r="CA63" s="16">
        <f>CA11</f>
        <v>4</v>
      </c>
      <c r="CB63" s="16">
        <f>CB11</f>
        <v>0</v>
      </c>
      <c r="CC63" s="17">
        <f>CC11</f>
        <v>16</v>
      </c>
    </row>
    <row r="64" spans="1:81" ht="12.75">
      <c r="A64" s="189"/>
      <c r="B64" s="198" t="s">
        <v>246</v>
      </c>
      <c r="C64" s="199"/>
      <c r="D64" s="199"/>
      <c r="E64" s="199"/>
      <c r="F64" s="199"/>
      <c r="G64" s="199"/>
      <c r="H64" s="199"/>
      <c r="I64" s="200"/>
      <c r="J64" s="199"/>
      <c r="K64" s="199"/>
      <c r="L64" s="199"/>
      <c r="M64" s="199"/>
      <c r="N64" s="199"/>
      <c r="O64" s="199"/>
      <c r="P64" s="199"/>
      <c r="Q64" s="199"/>
      <c r="R64" s="200"/>
      <c r="S64" s="199"/>
      <c r="T64" s="199"/>
      <c r="U64" s="199"/>
      <c r="V64" s="199"/>
      <c r="W64" s="199"/>
      <c r="X64" s="199"/>
      <c r="Y64" s="199"/>
      <c r="Z64" s="199"/>
      <c r="AA64" s="200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59">
        <f>SUM(BZ14,BZ48:BZ50,BZ79)</f>
        <v>64</v>
      </c>
      <c r="CA64" s="36">
        <f>SUM(CA14,CA48:CA50,CA79)</f>
        <v>18</v>
      </c>
      <c r="CB64" s="36">
        <f>SUM(CB14,CB48:CB50,CB79)</f>
        <v>40</v>
      </c>
      <c r="CC64" s="17">
        <f>SUM(CC14,CC48:CC50,CC79)</f>
        <v>361</v>
      </c>
    </row>
    <row r="65" spans="1:81" ht="13.5" thickBot="1">
      <c r="A65" s="189"/>
      <c r="B65" s="203" t="s">
        <v>245</v>
      </c>
      <c r="C65" s="204"/>
      <c r="D65" s="204"/>
      <c r="E65" s="204"/>
      <c r="F65" s="204"/>
      <c r="G65" s="204"/>
      <c r="H65" s="204"/>
      <c r="I65" s="205"/>
      <c r="J65" s="204"/>
      <c r="K65" s="204"/>
      <c r="L65" s="204"/>
      <c r="M65" s="204"/>
      <c r="N65" s="204"/>
      <c r="O65" s="204"/>
      <c r="P65" s="204"/>
      <c r="Q65" s="204"/>
      <c r="R65" s="205"/>
      <c r="S65" s="204"/>
      <c r="T65" s="204"/>
      <c r="U65" s="204"/>
      <c r="V65" s="204"/>
      <c r="W65" s="204"/>
      <c r="X65" s="204"/>
      <c r="Y65" s="204"/>
      <c r="Z65" s="204"/>
      <c r="AA65" s="205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6">
        <f>SUM(BZ30,BZ47)</f>
        <v>8</v>
      </c>
      <c r="CA65" s="207">
        <f>SUM(CA30,CA47)</f>
        <v>3</v>
      </c>
      <c r="CB65" s="208">
        <f>SUM(CB30,CB47)</f>
        <v>4</v>
      </c>
      <c r="CC65" s="209">
        <f>SUM(CC30,CC47)</f>
        <v>48</v>
      </c>
    </row>
    <row r="66" spans="1:82" ht="12.75">
      <c r="A66" s="189"/>
      <c r="B66" s="192" t="str">
        <f>B61</f>
        <v>HES</v>
      </c>
      <c r="C66" s="60"/>
      <c r="D66" s="193"/>
      <c r="E66" s="60"/>
      <c r="F66" s="60"/>
      <c r="G66" s="60"/>
      <c r="H66" s="60"/>
      <c r="I66" s="194"/>
      <c r="J66" s="60"/>
      <c r="K66" s="60"/>
      <c r="L66" s="60"/>
      <c r="M66" s="60"/>
      <c r="N66" s="60"/>
      <c r="O66" s="60"/>
      <c r="P66" s="60"/>
      <c r="Q66" s="60"/>
      <c r="R66" s="194"/>
      <c r="S66" s="60"/>
      <c r="T66" s="60"/>
      <c r="U66" s="60"/>
      <c r="V66" s="60"/>
      <c r="W66" s="60"/>
      <c r="X66" s="60"/>
      <c r="Y66" s="60"/>
      <c r="Z66" s="60"/>
      <c r="AA66" s="194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210">
        <f aca="true" t="shared" si="12" ref="BZ66:CB68">BZ61/$BZ$81*100</f>
        <v>2.857142857142857</v>
      </c>
      <c r="CA66" s="211">
        <f t="shared" si="12"/>
        <v>1.4285714285714286</v>
      </c>
      <c r="CB66" s="212">
        <f t="shared" si="12"/>
        <v>0</v>
      </c>
      <c r="CC66" s="213">
        <f>CC61/$CC$81*100</f>
        <v>3.5042180402336145</v>
      </c>
      <c r="CD66" t="s">
        <v>234</v>
      </c>
    </row>
    <row r="67" spans="1:82" ht="12.75">
      <c r="A67" s="189"/>
      <c r="B67" s="198" t="str">
        <f>B62</f>
        <v>Matematyka, Fizyka</v>
      </c>
      <c r="C67" s="199"/>
      <c r="D67" s="199"/>
      <c r="E67" s="199"/>
      <c r="F67" s="199"/>
      <c r="G67" s="199"/>
      <c r="H67" s="199"/>
      <c r="I67" s="200"/>
      <c r="J67" s="199"/>
      <c r="K67" s="199"/>
      <c r="L67" s="199"/>
      <c r="M67" s="199"/>
      <c r="N67" s="199"/>
      <c r="O67" s="199"/>
      <c r="P67" s="199"/>
      <c r="Q67" s="199"/>
      <c r="R67" s="200"/>
      <c r="S67" s="199"/>
      <c r="T67" s="199"/>
      <c r="U67" s="199"/>
      <c r="V67" s="199"/>
      <c r="W67" s="199"/>
      <c r="X67" s="199"/>
      <c r="Y67" s="199"/>
      <c r="Z67" s="199"/>
      <c r="AA67" s="200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214">
        <f t="shared" si="12"/>
        <v>12.380952380952381</v>
      </c>
      <c r="CA67" s="215">
        <f t="shared" si="12"/>
        <v>4.761904761904762</v>
      </c>
      <c r="CB67" s="215">
        <f t="shared" si="12"/>
        <v>0</v>
      </c>
      <c r="CC67" s="216">
        <f>CC62/$CC$81*100</f>
        <v>16.223231667748212</v>
      </c>
      <c r="CD67" t="s">
        <v>234</v>
      </c>
    </row>
    <row r="68" spans="1:82" ht="12.75">
      <c r="A68" s="189"/>
      <c r="B68" s="201" t="str">
        <f>B63</f>
        <v>Język</v>
      </c>
      <c r="C68" s="41"/>
      <c r="D68" s="41"/>
      <c r="E68" s="41"/>
      <c r="F68" s="41"/>
      <c r="G68" s="41"/>
      <c r="H68" s="41"/>
      <c r="I68" s="202"/>
      <c r="J68" s="41"/>
      <c r="K68" s="41"/>
      <c r="L68" s="41"/>
      <c r="M68" s="41"/>
      <c r="N68" s="41"/>
      <c r="O68" s="41"/>
      <c r="P68" s="41"/>
      <c r="Q68" s="41"/>
      <c r="R68" s="202"/>
      <c r="S68" s="41"/>
      <c r="T68" s="41"/>
      <c r="U68" s="41"/>
      <c r="V68" s="41"/>
      <c r="W68" s="41"/>
      <c r="X68" s="41"/>
      <c r="Y68" s="41"/>
      <c r="Z68" s="41"/>
      <c r="AA68" s="202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214">
        <f t="shared" si="12"/>
        <v>0.9523809523809524</v>
      </c>
      <c r="CA68" s="215">
        <f t="shared" si="12"/>
        <v>1.9047619047619049</v>
      </c>
      <c r="CB68" s="215">
        <f t="shared" si="12"/>
        <v>0</v>
      </c>
      <c r="CC68" s="216">
        <f>CC63/$CC$81*100</f>
        <v>1.0382868267358858</v>
      </c>
      <c r="CD68" t="s">
        <v>234</v>
      </c>
    </row>
    <row r="69" spans="1:82" ht="12.75">
      <c r="A69" s="189"/>
      <c r="B69" s="198" t="str">
        <f>B64</f>
        <v>Przedmioty wybieralne</v>
      </c>
      <c r="C69" s="199"/>
      <c r="D69" s="199"/>
      <c r="E69" s="199"/>
      <c r="F69" s="199"/>
      <c r="G69" s="199"/>
      <c r="H69" s="199"/>
      <c r="I69" s="200"/>
      <c r="J69" s="199"/>
      <c r="K69" s="199"/>
      <c r="L69" s="199"/>
      <c r="M69" s="199"/>
      <c r="N69" s="199"/>
      <c r="O69" s="199"/>
      <c r="P69" s="199"/>
      <c r="Q69" s="199"/>
      <c r="R69" s="200"/>
      <c r="S69" s="199"/>
      <c r="T69" s="199"/>
      <c r="U69" s="199"/>
      <c r="V69" s="199"/>
      <c r="W69" s="199"/>
      <c r="X69" s="199"/>
      <c r="Y69" s="199"/>
      <c r="Z69" s="199"/>
      <c r="AA69" s="200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214">
        <f aca="true" t="shared" si="13" ref="BZ69:CB70">BZ64/$BZ$81*100</f>
        <v>30.476190476190478</v>
      </c>
      <c r="CA69" s="217">
        <f t="shared" si="13"/>
        <v>8.571428571428571</v>
      </c>
      <c r="CB69" s="217">
        <f t="shared" si="13"/>
        <v>19.047619047619047</v>
      </c>
      <c r="CC69" s="216">
        <f>CC64/$CC$81*100</f>
        <v>23.42634652822842</v>
      </c>
      <c r="CD69" t="s">
        <v>234</v>
      </c>
    </row>
    <row r="70" spans="1:82" ht="13.5" thickBot="1">
      <c r="A70" s="189"/>
      <c r="B70" s="203" t="str">
        <f>B65</f>
        <v>Przedmioty w j.angielskim</v>
      </c>
      <c r="C70" s="204"/>
      <c r="D70" s="204"/>
      <c r="E70" s="204"/>
      <c r="F70" s="204"/>
      <c r="G70" s="204"/>
      <c r="H70" s="204"/>
      <c r="I70" s="205"/>
      <c r="J70" s="204"/>
      <c r="K70" s="204"/>
      <c r="L70" s="204"/>
      <c r="M70" s="204"/>
      <c r="N70" s="204"/>
      <c r="O70" s="204"/>
      <c r="P70" s="204"/>
      <c r="Q70" s="204"/>
      <c r="R70" s="205"/>
      <c r="S70" s="204"/>
      <c r="T70" s="204"/>
      <c r="U70" s="204"/>
      <c r="V70" s="204"/>
      <c r="W70" s="204"/>
      <c r="X70" s="204"/>
      <c r="Y70" s="204"/>
      <c r="Z70" s="204"/>
      <c r="AA70" s="205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18">
        <f t="shared" si="13"/>
        <v>3.8095238095238098</v>
      </c>
      <c r="CA70" s="219">
        <f t="shared" si="13"/>
        <v>1.4285714285714286</v>
      </c>
      <c r="CB70" s="219">
        <f t="shared" si="13"/>
        <v>1.9047619047619049</v>
      </c>
      <c r="CC70" s="220">
        <f>CC65/$CC$81*100</f>
        <v>3.1148604802076574</v>
      </c>
      <c r="CD70" t="s">
        <v>234</v>
      </c>
    </row>
    <row r="71" spans="1:81" ht="12.75">
      <c r="A71" s="189"/>
      <c r="I71" s="121"/>
      <c r="R71" s="121"/>
      <c r="AA71" s="121"/>
      <c r="CC71" s="121"/>
    </row>
    <row r="72" spans="1:81" ht="12.75">
      <c r="A72" s="189"/>
      <c r="I72" s="121"/>
      <c r="R72" s="121"/>
      <c r="AA72" s="121"/>
      <c r="CC72" s="121"/>
    </row>
    <row r="73" spans="1:81" ht="13.5" thickBot="1">
      <c r="A73" s="189"/>
      <c r="I73" s="121"/>
      <c r="R73" s="121"/>
      <c r="AA73" s="121"/>
      <c r="BZ73" s="190" t="str">
        <f>BZ60</f>
        <v>ECTS</v>
      </c>
      <c r="CA73" s="190" t="str">
        <f>CA60</f>
        <v>ECTS(n)</v>
      </c>
      <c r="CB73" s="190" t="str">
        <f>CB60</f>
        <v>ECTS(p)</v>
      </c>
      <c r="CC73" s="191" t="str">
        <f>CC60</f>
        <v>godz.</v>
      </c>
    </row>
    <row r="74" spans="1:81" ht="13.5" thickBot="1">
      <c r="A74" s="189"/>
      <c r="B74" s="221" t="s">
        <v>235</v>
      </c>
      <c r="C74" s="222"/>
      <c r="D74" s="222"/>
      <c r="E74" s="222"/>
      <c r="F74" s="222"/>
      <c r="G74" s="222"/>
      <c r="H74" s="222"/>
      <c r="I74" s="223"/>
      <c r="J74" s="222"/>
      <c r="K74" s="222"/>
      <c r="L74" s="222"/>
      <c r="M74" s="222"/>
      <c r="N74" s="222"/>
      <c r="O74" s="222"/>
      <c r="P74" s="222"/>
      <c r="Q74" s="222"/>
      <c r="R74" s="223"/>
      <c r="S74" s="222"/>
      <c r="T74" s="222"/>
      <c r="U74" s="222"/>
      <c r="V74" s="222"/>
      <c r="W74" s="222"/>
      <c r="X74" s="222"/>
      <c r="Y74" s="222"/>
      <c r="Z74" s="222"/>
      <c r="AA74" s="223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4">
        <f>SUM(BZ9,BZ12,BZ16,BZ26)</f>
        <v>172</v>
      </c>
      <c r="CA74" s="225">
        <f>SUM(CA9,CA12,CA16,CA26)</f>
        <v>55</v>
      </c>
      <c r="CB74" s="222">
        <f>SUM(CB9,CB12,CB16,CB26)</f>
        <v>54</v>
      </c>
      <c r="CC74" s="226">
        <f>SUM(CC9,CC12,CC16,CC26)</f>
        <v>1259</v>
      </c>
    </row>
    <row r="75" spans="1:81" ht="12.75">
      <c r="A75" s="227"/>
      <c r="B75" s="239" t="s">
        <v>241</v>
      </c>
      <c r="C75" s="41"/>
      <c r="D75" s="41"/>
      <c r="E75" s="41"/>
      <c r="F75" s="41"/>
      <c r="G75" s="41"/>
      <c r="H75" s="228"/>
      <c r="I75" s="229"/>
      <c r="J75" s="41"/>
      <c r="K75" s="41"/>
      <c r="L75" s="41"/>
      <c r="M75" s="41"/>
      <c r="N75" s="41"/>
      <c r="O75" s="41"/>
      <c r="P75" s="41"/>
      <c r="Q75" s="41"/>
      <c r="R75" s="202"/>
      <c r="S75" s="228"/>
      <c r="T75" s="228"/>
      <c r="U75" s="228"/>
      <c r="V75" s="228"/>
      <c r="W75" s="228"/>
      <c r="X75" s="228"/>
      <c r="Y75" s="228"/>
      <c r="Z75" s="228"/>
      <c r="AA75" s="229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13">
        <f>'przedmioty obieralne'!CE12</f>
        <v>5</v>
      </c>
      <c r="CA75" s="13">
        <f>'przedmioty obieralne'!CF12</f>
        <v>2</v>
      </c>
      <c r="CB75" s="13">
        <f>'przedmioty obieralne'!CG12</f>
        <v>3</v>
      </c>
      <c r="CC75" s="240">
        <f>'przedmioty obieralne'!CH12</f>
        <v>42</v>
      </c>
    </row>
    <row r="76" spans="1:82" ht="12.75">
      <c r="A76" s="227"/>
      <c r="B76" s="231" t="s">
        <v>242</v>
      </c>
      <c r="C76" s="199"/>
      <c r="D76" s="199"/>
      <c r="E76" s="199"/>
      <c r="F76" s="199"/>
      <c r="G76" s="199"/>
      <c r="H76" s="199"/>
      <c r="I76" s="200"/>
      <c r="J76" s="199"/>
      <c r="K76" s="199"/>
      <c r="L76" s="199"/>
      <c r="M76" s="199"/>
      <c r="N76" s="199"/>
      <c r="O76" s="199"/>
      <c r="P76" s="199"/>
      <c r="Q76" s="199"/>
      <c r="R76" s="200"/>
      <c r="S76" s="41"/>
      <c r="T76" s="41"/>
      <c r="U76" s="41"/>
      <c r="V76" s="41"/>
      <c r="W76" s="41"/>
      <c r="X76" s="41"/>
      <c r="Y76" s="41"/>
      <c r="Z76" s="41"/>
      <c r="AA76" s="202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13">
        <f>'przedmioty obieralne'!CE19</f>
        <v>22</v>
      </c>
      <c r="CA76" s="13">
        <f>'przedmioty obieralne'!CF19</f>
        <v>7</v>
      </c>
      <c r="CB76" s="13">
        <f>'przedmioty obieralne'!CG19</f>
        <v>10</v>
      </c>
      <c r="CC76" s="240">
        <f>'przedmioty obieralne'!CH19</f>
        <v>160</v>
      </c>
      <c r="CD76">
        <f>SUM(CC75:CC76)</f>
        <v>202</v>
      </c>
    </row>
    <row r="77" spans="1:82" ht="13.5" thickBot="1">
      <c r="A77" s="189"/>
      <c r="B77" s="241" t="s">
        <v>243</v>
      </c>
      <c r="C77" s="242"/>
      <c r="D77" s="242"/>
      <c r="E77" s="242"/>
      <c r="F77" s="242"/>
      <c r="G77" s="242"/>
      <c r="H77" s="242"/>
      <c r="I77" s="243"/>
      <c r="J77" s="242"/>
      <c r="K77" s="242"/>
      <c r="L77" s="242"/>
      <c r="M77" s="242"/>
      <c r="N77" s="242"/>
      <c r="O77" s="242"/>
      <c r="P77" s="242"/>
      <c r="Q77" s="242"/>
      <c r="R77" s="243"/>
      <c r="S77" s="242"/>
      <c r="T77" s="242"/>
      <c r="U77" s="242"/>
      <c r="V77" s="242"/>
      <c r="W77" s="242"/>
      <c r="X77" s="242"/>
      <c r="Y77" s="242"/>
      <c r="Z77" s="242"/>
      <c r="AA77" s="243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06">
        <f>'przedmioty obieralne'!CE33</f>
        <v>11</v>
      </c>
      <c r="CA77" s="206">
        <f>'przedmioty obieralne'!CF33</f>
        <v>5</v>
      </c>
      <c r="CB77" s="206">
        <f>'przedmioty obieralne'!CG33</f>
        <v>6</v>
      </c>
      <c r="CC77" s="244">
        <f>'przedmioty obieralne'!CH33</f>
        <v>80</v>
      </c>
      <c r="CD77" t="s">
        <v>236</v>
      </c>
    </row>
    <row r="78" spans="1:81" ht="12.75">
      <c r="A78" s="230"/>
      <c r="B78" s="23"/>
      <c r="C78" s="23"/>
      <c r="D78" s="23"/>
      <c r="E78" s="23"/>
      <c r="F78" s="23"/>
      <c r="G78" s="23"/>
      <c r="H78" s="23"/>
      <c r="I78" s="130"/>
      <c r="J78" s="23"/>
      <c r="K78" s="23"/>
      <c r="L78" s="23"/>
      <c r="M78" s="23"/>
      <c r="N78" s="23"/>
      <c r="O78" s="23"/>
      <c r="P78" s="23"/>
      <c r="Q78" s="23"/>
      <c r="R78" s="130"/>
      <c r="S78" s="23"/>
      <c r="T78" s="23"/>
      <c r="U78" s="23"/>
      <c r="V78" s="23"/>
      <c r="W78" s="23"/>
      <c r="X78" s="23"/>
      <c r="Y78" s="23"/>
      <c r="Z78" s="23"/>
      <c r="AA78" s="130"/>
      <c r="AB78" s="23"/>
      <c r="AC78" s="23"/>
      <c r="AD78" s="23"/>
      <c r="AE78" s="23"/>
      <c r="AF78" s="23"/>
      <c r="AJ78" s="121"/>
      <c r="AK78" s="41"/>
      <c r="AS78" s="121"/>
      <c r="BB78" s="121"/>
      <c r="BK78" s="121"/>
      <c r="BZ78" s="23"/>
      <c r="CA78" s="23"/>
      <c r="CB78" s="23"/>
      <c r="CC78" s="23"/>
    </row>
    <row r="79" spans="1:81" ht="12.75">
      <c r="A79" s="230"/>
      <c r="B79" s="232" t="s">
        <v>244</v>
      </c>
      <c r="C79" s="23"/>
      <c r="D79" s="23"/>
      <c r="E79" s="23"/>
      <c r="F79" s="23"/>
      <c r="G79" s="23"/>
      <c r="H79" s="23"/>
      <c r="I79" s="130"/>
      <c r="J79" s="23"/>
      <c r="K79" s="23"/>
      <c r="L79" s="23"/>
      <c r="M79" s="23"/>
      <c r="N79" s="23"/>
      <c r="O79" s="23"/>
      <c r="P79" s="23"/>
      <c r="Q79" s="23"/>
      <c r="R79" s="130"/>
      <c r="S79" s="23"/>
      <c r="T79" s="23"/>
      <c r="U79" s="23"/>
      <c r="V79" s="23"/>
      <c r="W79" s="23"/>
      <c r="X79" s="23"/>
      <c r="Y79" s="23"/>
      <c r="Z79" s="23"/>
      <c r="AA79" s="130"/>
      <c r="AB79" s="23"/>
      <c r="AC79" s="23"/>
      <c r="AD79" s="23"/>
      <c r="AE79" s="23"/>
      <c r="AF79" s="23"/>
      <c r="AJ79" s="121"/>
      <c r="AK79" s="41"/>
      <c r="AS79" s="121"/>
      <c r="BB79" s="121"/>
      <c r="BK79" s="121"/>
      <c r="BZ79" s="232">
        <f>SUM(BZ75:BZ77)</f>
        <v>38</v>
      </c>
      <c r="CA79" s="232">
        <f>SUM(CA75:CA77)</f>
        <v>14</v>
      </c>
      <c r="CB79" s="232">
        <f>SUM(CB75:CB77)</f>
        <v>19</v>
      </c>
      <c r="CC79" s="232">
        <f>SUM(CC75:CC77)</f>
        <v>282</v>
      </c>
    </row>
    <row r="80" spans="1:63" ht="12.75">
      <c r="A80" s="230"/>
      <c r="B80" s="23"/>
      <c r="C80" s="23"/>
      <c r="D80" s="23"/>
      <c r="E80" s="23"/>
      <c r="F80" s="23"/>
      <c r="G80" s="23"/>
      <c r="H80" s="23"/>
      <c r="I80" s="130"/>
      <c r="J80" s="23"/>
      <c r="K80" s="23"/>
      <c r="L80" s="23"/>
      <c r="M80" s="23"/>
      <c r="N80" s="23"/>
      <c r="O80" s="23"/>
      <c r="P80" s="23"/>
      <c r="Q80" s="23"/>
      <c r="R80" s="130"/>
      <c r="S80" s="23"/>
      <c r="T80" s="23"/>
      <c r="U80" s="23"/>
      <c r="V80" s="23"/>
      <c r="W80" s="23"/>
      <c r="X80" s="23"/>
      <c r="Y80" s="23"/>
      <c r="Z80" s="23"/>
      <c r="AA80" s="130"/>
      <c r="AB80" s="23"/>
      <c r="AC80" s="23"/>
      <c r="AD80" s="23"/>
      <c r="AE80" s="23"/>
      <c r="AF80" s="23"/>
      <c r="AG80" s="23"/>
      <c r="AH80" s="23"/>
      <c r="AI80" s="23"/>
      <c r="AJ80" s="23"/>
      <c r="AK80" s="41"/>
      <c r="AS80" s="121"/>
      <c r="BB80" s="121"/>
      <c r="BK80" s="121"/>
    </row>
    <row r="81" spans="1:81" ht="12.75">
      <c r="A81" s="230"/>
      <c r="B81" s="232" t="s">
        <v>237</v>
      </c>
      <c r="C81" s="23"/>
      <c r="D81" s="23"/>
      <c r="E81" s="23"/>
      <c r="F81" s="23"/>
      <c r="G81" s="23"/>
      <c r="H81" s="23"/>
      <c r="I81" s="130"/>
      <c r="J81" s="23"/>
      <c r="K81" s="23"/>
      <c r="L81" s="23"/>
      <c r="M81" s="23"/>
      <c r="N81" s="23"/>
      <c r="O81" s="23"/>
      <c r="P81" s="23"/>
      <c r="Q81" s="23"/>
      <c r="R81" s="130"/>
      <c r="S81" s="23"/>
      <c r="T81" s="23"/>
      <c r="U81" s="23"/>
      <c r="V81" s="23"/>
      <c r="W81" s="23"/>
      <c r="X81" s="23"/>
      <c r="Y81" s="23"/>
      <c r="Z81" s="23"/>
      <c r="AA81" s="130"/>
      <c r="AB81" s="23"/>
      <c r="AC81" s="23"/>
      <c r="AD81" s="23"/>
      <c r="AE81" s="23"/>
      <c r="AF81" s="23"/>
      <c r="AJ81" s="121"/>
      <c r="AK81" s="41"/>
      <c r="AS81" s="121"/>
      <c r="BB81" s="121"/>
      <c r="BK81" s="121"/>
      <c r="BZ81" s="232">
        <f>SUM(BZ79,BZ74)</f>
        <v>210</v>
      </c>
      <c r="CA81" s="232">
        <f>SUM(CA79,CA74)</f>
        <v>69</v>
      </c>
      <c r="CB81" s="232">
        <f>SUM(CB79,CB74)</f>
        <v>73</v>
      </c>
      <c r="CC81" s="232">
        <f>SUM(CC79,CC74)</f>
        <v>1541</v>
      </c>
    </row>
    <row r="82" spans="1:81" ht="12.75">
      <c r="A82" s="230"/>
      <c r="I82" s="121"/>
      <c r="R82" s="121"/>
      <c r="AA82" s="121"/>
      <c r="AJ82" s="121"/>
      <c r="AS82" s="121"/>
      <c r="BB82" s="121"/>
      <c r="BK82" s="121"/>
      <c r="BZ82">
        <f>100</f>
        <v>100</v>
      </c>
      <c r="CA82">
        <f>CA81/$BZ81*100</f>
        <v>32.857142857142854</v>
      </c>
      <c r="CB82">
        <f>CB81/$BZ81*100</f>
        <v>34.76190476190476</v>
      </c>
      <c r="CC82" t="s">
        <v>234</v>
      </c>
    </row>
  </sheetData>
  <sheetProtection/>
  <mergeCells count="66">
    <mergeCell ref="AY54:BG54"/>
    <mergeCell ref="BQ7:BY7"/>
    <mergeCell ref="BQ9:BY9"/>
    <mergeCell ref="BQ26:BY26"/>
    <mergeCell ref="BU51:BY51"/>
    <mergeCell ref="BQ53:BS53"/>
    <mergeCell ref="BT53:BY53"/>
    <mergeCell ref="BQ54:BY54"/>
    <mergeCell ref="BC51:BG51"/>
    <mergeCell ref="BH53:BJ53"/>
    <mergeCell ref="B2:N2"/>
    <mergeCell ref="B4:N4"/>
    <mergeCell ref="B3:N3"/>
    <mergeCell ref="AY7:BG7"/>
    <mergeCell ref="F6:BY6"/>
    <mergeCell ref="AG7:AO7"/>
    <mergeCell ref="X7:AF7"/>
    <mergeCell ref="O7:W7"/>
    <mergeCell ref="BC48:BG48"/>
    <mergeCell ref="AP53:AR53"/>
    <mergeCell ref="AS53:AX53"/>
    <mergeCell ref="AY53:BA53"/>
    <mergeCell ref="BB53:BG53"/>
    <mergeCell ref="AT51:AX51"/>
    <mergeCell ref="BZ6:CC6"/>
    <mergeCell ref="BZ7:CC7"/>
    <mergeCell ref="AP7:AX7"/>
    <mergeCell ref="AP9:AX9"/>
    <mergeCell ref="AP26:AX26"/>
    <mergeCell ref="AY9:BG9"/>
    <mergeCell ref="AY26:BG26"/>
    <mergeCell ref="X9:AF9"/>
    <mergeCell ref="X26:AF26"/>
    <mergeCell ref="AB51:AF51"/>
    <mergeCell ref="I53:N53"/>
    <mergeCell ref="AG9:AO9"/>
    <mergeCell ref="AG26:AO26"/>
    <mergeCell ref="AK51:AO51"/>
    <mergeCell ref="AG53:AI53"/>
    <mergeCell ref="AJ53:AO53"/>
    <mergeCell ref="O54:W54"/>
    <mergeCell ref="O53:Q53"/>
    <mergeCell ref="O9:W9"/>
    <mergeCell ref="O26:W26"/>
    <mergeCell ref="S51:W51"/>
    <mergeCell ref="R53:W53"/>
    <mergeCell ref="BZ54:CC54"/>
    <mergeCell ref="F7:N7"/>
    <mergeCell ref="F9:N9"/>
    <mergeCell ref="F26:N26"/>
    <mergeCell ref="J51:N51"/>
    <mergeCell ref="BH7:BP7"/>
    <mergeCell ref="BH9:BP9"/>
    <mergeCell ref="BL51:BP51"/>
    <mergeCell ref="BK53:BP53"/>
    <mergeCell ref="X53:Z53"/>
    <mergeCell ref="A52:C52"/>
    <mergeCell ref="A53:C53"/>
    <mergeCell ref="A54:C54"/>
    <mergeCell ref="BH54:BP54"/>
    <mergeCell ref="AP54:AX54"/>
    <mergeCell ref="AA53:AF53"/>
    <mergeCell ref="X54:AF54"/>
    <mergeCell ref="AG54:AO54"/>
    <mergeCell ref="F54:N54"/>
    <mergeCell ref="F53:H53"/>
  </mergeCells>
  <printOptions horizontalCentered="1" verticalCentered="1"/>
  <pageMargins left="0.7874015748031497" right="0.1968503937007874" top="0.3937007874015748" bottom="0.3937007874015748" header="0.3937007874015748" footer="0.31496062992125984"/>
  <pageSetup horizontalDpi="1200" verticalDpi="12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68"/>
  <sheetViews>
    <sheetView view="pageBreakPreview" zoomScale="75" zoomScaleNormal="70" zoomScaleSheetLayoutView="75" zoomScalePageLayoutView="0" workbookViewId="0" topLeftCell="A1">
      <selection activeCell="AY54" sqref="AY54"/>
    </sheetView>
  </sheetViews>
  <sheetFormatPr defaultColWidth="9.00390625" defaultRowHeight="12.75" outlineLevelCol="2"/>
  <cols>
    <col min="1" max="1" width="4.75390625" style="0" customWidth="1"/>
    <col min="2" max="2" width="48.375" style="0" customWidth="1"/>
    <col min="3" max="3" width="15.25390625" style="0" customWidth="1"/>
    <col min="4" max="4" width="26.75390625" style="0" hidden="1" customWidth="1" outlineLevel="1"/>
    <col min="5" max="5" width="10.25390625" style="0" hidden="1" customWidth="1" outlineLevel="1"/>
    <col min="6" max="6" width="4.875" style="0" hidden="1" customWidth="1" outlineLevel="1"/>
    <col min="7" max="8" width="4.875" style="0" hidden="1" customWidth="1" outlineLevel="2"/>
    <col min="9" max="9" width="2.625" style="121" hidden="1" customWidth="1" outlineLevel="1"/>
    <col min="10" max="14" width="2.625" style="0" hidden="1" customWidth="1" outlineLevel="1"/>
    <col min="15" max="15" width="4.875" style="0" hidden="1" customWidth="1" outlineLevel="1" collapsed="1"/>
    <col min="16" max="17" width="4.875" style="0" hidden="1" customWidth="1" outlineLevel="2"/>
    <col min="18" max="18" width="2.625" style="121" hidden="1" customWidth="1" outlineLevel="1"/>
    <col min="19" max="23" width="2.625" style="0" hidden="1" customWidth="1" outlineLevel="1"/>
    <col min="24" max="26" width="4.875" style="0" hidden="1" customWidth="1" outlineLevel="1"/>
    <col min="27" max="27" width="2.625" style="121" hidden="1" customWidth="1" outlineLevel="1"/>
    <col min="28" max="32" width="2.625" style="0" hidden="1" customWidth="1" outlineLevel="1"/>
    <col min="33" max="33" width="4.875" style="0" hidden="1" customWidth="1" outlineLevel="1" collapsed="1"/>
    <col min="34" max="35" width="4.875" style="0" hidden="1" customWidth="1" outlineLevel="2"/>
    <col min="36" max="36" width="2.625" style="121" hidden="1" customWidth="1" outlineLevel="1"/>
    <col min="37" max="41" width="2.625" style="0" hidden="1" customWidth="1" outlineLevel="1"/>
    <col min="42" max="44" width="4.875" style="0" hidden="1" customWidth="1" outlineLevel="1"/>
    <col min="45" max="45" width="2.625" style="121" hidden="1" customWidth="1" outlineLevel="1"/>
    <col min="46" max="50" width="2.625" style="0" hidden="1" customWidth="1" outlineLevel="1"/>
    <col min="51" max="51" width="4.875" style="0" customWidth="1" collapsed="1"/>
    <col min="52" max="53" width="4.875" style="0" hidden="1" customWidth="1" outlineLevel="1"/>
    <col min="54" max="54" width="2.625" style="121" customWidth="1" collapsed="1"/>
    <col min="55" max="59" width="3.25390625" style="0" customWidth="1"/>
    <col min="60" max="60" width="4.875" style="0" customWidth="1" collapsed="1"/>
    <col min="61" max="62" width="4.875" style="0" hidden="1" customWidth="1" outlineLevel="1"/>
    <col min="63" max="63" width="2.625" style="121" customWidth="1" collapsed="1"/>
    <col min="64" max="68" width="3.25390625" style="0" customWidth="1"/>
    <col min="69" max="69" width="4.875" style="0" customWidth="1" collapsed="1"/>
    <col min="70" max="71" width="4.875" style="0" hidden="1" customWidth="1" outlineLevel="1"/>
    <col min="72" max="72" width="2.625" style="121" customWidth="1" collapsed="1"/>
    <col min="73" max="77" width="3.25390625" style="0" customWidth="1"/>
    <col min="78" max="78" width="4.875" style="0" customWidth="1"/>
    <col min="79" max="80" width="4.875" style="0" hidden="1" customWidth="1" outlineLevel="1"/>
    <col min="81" max="81" width="6.75390625" style="0" bestFit="1" customWidth="1" collapsed="1"/>
    <col min="83" max="86" width="5.75390625" style="0" customWidth="1"/>
  </cols>
  <sheetData>
    <row r="1" ht="6" customHeight="1"/>
    <row r="2" spans="1:70" ht="30" customHeight="1">
      <c r="A2" s="78" t="s">
        <v>34</v>
      </c>
      <c r="B2" s="520" t="str">
        <f>plan!B2:N2</f>
        <v> Kierunek Elektrotechnika. Studia niestacjonarne zaoczne, I stopnia.
Specjalność: Inżynieria elektryczna.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2"/>
      <c r="P2" s="2"/>
      <c r="X2" s="2"/>
      <c r="Y2" s="2"/>
      <c r="AG2" s="2"/>
      <c r="AH2" s="2"/>
      <c r="AP2" s="2"/>
      <c r="AQ2" s="2"/>
      <c r="AY2" s="2"/>
      <c r="AZ2" s="2"/>
      <c r="BH2" s="2"/>
      <c r="BI2" s="2"/>
      <c r="BQ2" s="2"/>
      <c r="BR2" s="2"/>
    </row>
    <row r="3" spans="1:70" ht="15">
      <c r="A3" s="40"/>
      <c r="B3" s="540" t="s">
        <v>72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2"/>
      <c r="P3" s="2"/>
      <c r="X3" s="2"/>
      <c r="Y3" s="2"/>
      <c r="AG3" s="2"/>
      <c r="AH3" s="2"/>
      <c r="AP3" s="2"/>
      <c r="AQ3" s="2"/>
      <c r="AY3" s="2"/>
      <c r="AZ3" s="2"/>
      <c r="BH3" s="2"/>
      <c r="BI3" s="2"/>
      <c r="BQ3" s="2"/>
      <c r="BR3" s="2"/>
    </row>
    <row r="4" spans="1:78" ht="12.75">
      <c r="A4" s="79"/>
      <c r="B4" s="509" t="s">
        <v>257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</row>
    <row r="5" spans="9:72" s="2" customFormat="1" ht="13.5" thickBot="1">
      <c r="I5" s="122"/>
      <c r="R5" s="122"/>
      <c r="AA5" s="122"/>
      <c r="AJ5" s="122"/>
      <c r="AS5" s="122"/>
      <c r="BB5" s="122"/>
      <c r="BK5" s="122"/>
      <c r="BT5" s="122"/>
    </row>
    <row r="6" spans="1:81" ht="13.5" thickBot="1">
      <c r="A6" s="8"/>
      <c r="B6" s="61"/>
      <c r="C6" s="64"/>
      <c r="D6" s="64"/>
      <c r="E6" s="60"/>
      <c r="F6" s="523" t="s">
        <v>16</v>
      </c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5"/>
      <c r="BZ6" s="511" t="s">
        <v>17</v>
      </c>
      <c r="CA6" s="512"/>
      <c r="CB6" s="512"/>
      <c r="CC6" s="513"/>
    </row>
    <row r="7" spans="1:81" ht="12.75">
      <c r="A7" s="28" t="s">
        <v>1</v>
      </c>
      <c r="B7" s="65" t="s">
        <v>26</v>
      </c>
      <c r="C7" s="66" t="s">
        <v>60</v>
      </c>
      <c r="D7" s="66" t="s">
        <v>61</v>
      </c>
      <c r="E7" s="67" t="s">
        <v>50</v>
      </c>
      <c r="F7" s="506" t="s">
        <v>7</v>
      </c>
      <c r="G7" s="507"/>
      <c r="H7" s="507"/>
      <c r="I7" s="507"/>
      <c r="J7" s="507"/>
      <c r="K7" s="507"/>
      <c r="L7" s="507"/>
      <c r="M7" s="507"/>
      <c r="N7" s="508"/>
      <c r="O7" s="506" t="s">
        <v>8</v>
      </c>
      <c r="P7" s="507"/>
      <c r="Q7" s="507"/>
      <c r="R7" s="507"/>
      <c r="S7" s="507"/>
      <c r="T7" s="507"/>
      <c r="U7" s="507"/>
      <c r="V7" s="507"/>
      <c r="W7" s="508"/>
      <c r="X7" s="506" t="s">
        <v>9</v>
      </c>
      <c r="Y7" s="507"/>
      <c r="Z7" s="507"/>
      <c r="AA7" s="507"/>
      <c r="AB7" s="507"/>
      <c r="AC7" s="507"/>
      <c r="AD7" s="507"/>
      <c r="AE7" s="507"/>
      <c r="AF7" s="508"/>
      <c r="AG7" s="506" t="s">
        <v>10</v>
      </c>
      <c r="AH7" s="507"/>
      <c r="AI7" s="507"/>
      <c r="AJ7" s="507"/>
      <c r="AK7" s="507"/>
      <c r="AL7" s="507"/>
      <c r="AM7" s="507"/>
      <c r="AN7" s="507"/>
      <c r="AO7" s="508"/>
      <c r="AP7" s="506" t="s">
        <v>11</v>
      </c>
      <c r="AQ7" s="507"/>
      <c r="AR7" s="507"/>
      <c r="AS7" s="507"/>
      <c r="AT7" s="507"/>
      <c r="AU7" s="507"/>
      <c r="AV7" s="507"/>
      <c r="AW7" s="507"/>
      <c r="AX7" s="508"/>
      <c r="AY7" s="506" t="s">
        <v>12</v>
      </c>
      <c r="AZ7" s="507"/>
      <c r="BA7" s="507"/>
      <c r="BB7" s="507"/>
      <c r="BC7" s="507"/>
      <c r="BD7" s="507"/>
      <c r="BE7" s="507"/>
      <c r="BF7" s="507"/>
      <c r="BG7" s="508"/>
      <c r="BH7" s="506" t="s">
        <v>13</v>
      </c>
      <c r="BI7" s="507"/>
      <c r="BJ7" s="507"/>
      <c r="BK7" s="507"/>
      <c r="BL7" s="507"/>
      <c r="BM7" s="507"/>
      <c r="BN7" s="507"/>
      <c r="BO7" s="507"/>
      <c r="BP7" s="508"/>
      <c r="BQ7" s="506" t="s">
        <v>77</v>
      </c>
      <c r="BR7" s="507"/>
      <c r="BS7" s="507"/>
      <c r="BT7" s="507"/>
      <c r="BU7" s="507"/>
      <c r="BV7" s="507"/>
      <c r="BW7" s="507"/>
      <c r="BX7" s="507"/>
      <c r="BY7" s="508"/>
      <c r="BZ7" s="514" t="s">
        <v>18</v>
      </c>
      <c r="CA7" s="515"/>
      <c r="CB7" s="515"/>
      <c r="CC7" s="516"/>
    </row>
    <row r="8" spans="1:81" ht="13.5" thickBot="1">
      <c r="A8" s="251"/>
      <c r="B8" s="252"/>
      <c r="C8" s="253"/>
      <c r="D8" s="254"/>
      <c r="E8" s="255"/>
      <c r="F8" s="256" t="s">
        <v>27</v>
      </c>
      <c r="G8" s="257" t="s">
        <v>58</v>
      </c>
      <c r="H8" s="258" t="s">
        <v>57</v>
      </c>
      <c r="I8" s="259" t="s">
        <v>59</v>
      </c>
      <c r="J8" s="208" t="s">
        <v>2</v>
      </c>
      <c r="K8" s="207" t="s">
        <v>3</v>
      </c>
      <c r="L8" s="207" t="s">
        <v>4</v>
      </c>
      <c r="M8" s="207" t="s">
        <v>5</v>
      </c>
      <c r="N8" s="209" t="s">
        <v>6</v>
      </c>
      <c r="O8" s="260" t="s">
        <v>27</v>
      </c>
      <c r="P8" s="257" t="s">
        <v>58</v>
      </c>
      <c r="Q8" s="258" t="s">
        <v>57</v>
      </c>
      <c r="R8" s="259" t="s">
        <v>59</v>
      </c>
      <c r="S8" s="208" t="s">
        <v>2</v>
      </c>
      <c r="T8" s="207" t="s">
        <v>3</v>
      </c>
      <c r="U8" s="207" t="s">
        <v>4</v>
      </c>
      <c r="V8" s="207" t="s">
        <v>5</v>
      </c>
      <c r="W8" s="209" t="s">
        <v>6</v>
      </c>
      <c r="X8" s="260" t="s">
        <v>27</v>
      </c>
      <c r="Y8" s="257" t="s">
        <v>58</v>
      </c>
      <c r="Z8" s="258" t="s">
        <v>57</v>
      </c>
      <c r="AA8" s="259" t="s">
        <v>59</v>
      </c>
      <c r="AB8" s="208" t="s">
        <v>2</v>
      </c>
      <c r="AC8" s="207" t="s">
        <v>3</v>
      </c>
      <c r="AD8" s="207" t="s">
        <v>4</v>
      </c>
      <c r="AE8" s="207" t="s">
        <v>5</v>
      </c>
      <c r="AF8" s="209" t="s">
        <v>6</v>
      </c>
      <c r="AG8" s="260" t="s">
        <v>27</v>
      </c>
      <c r="AH8" s="257" t="s">
        <v>58</v>
      </c>
      <c r="AI8" s="258" t="s">
        <v>57</v>
      </c>
      <c r="AJ8" s="259" t="s">
        <v>59</v>
      </c>
      <c r="AK8" s="208" t="s">
        <v>2</v>
      </c>
      <c r="AL8" s="207" t="s">
        <v>3</v>
      </c>
      <c r="AM8" s="207" t="s">
        <v>4</v>
      </c>
      <c r="AN8" s="207" t="s">
        <v>5</v>
      </c>
      <c r="AO8" s="209" t="s">
        <v>6</v>
      </c>
      <c r="AP8" s="260" t="s">
        <v>27</v>
      </c>
      <c r="AQ8" s="257" t="s">
        <v>58</v>
      </c>
      <c r="AR8" s="258" t="s">
        <v>57</v>
      </c>
      <c r="AS8" s="259" t="s">
        <v>59</v>
      </c>
      <c r="AT8" s="208" t="s">
        <v>2</v>
      </c>
      <c r="AU8" s="207" t="s">
        <v>3</v>
      </c>
      <c r="AV8" s="207" t="s">
        <v>4</v>
      </c>
      <c r="AW8" s="207" t="s">
        <v>5</v>
      </c>
      <c r="AX8" s="261" t="s">
        <v>6</v>
      </c>
      <c r="AY8" s="256" t="s">
        <v>27</v>
      </c>
      <c r="AZ8" s="257" t="s">
        <v>58</v>
      </c>
      <c r="BA8" s="258" t="s">
        <v>57</v>
      </c>
      <c r="BB8" s="259" t="s">
        <v>59</v>
      </c>
      <c r="BC8" s="208" t="s">
        <v>2</v>
      </c>
      <c r="BD8" s="207" t="s">
        <v>3</v>
      </c>
      <c r="BE8" s="207" t="s">
        <v>4</v>
      </c>
      <c r="BF8" s="207" t="s">
        <v>5</v>
      </c>
      <c r="BG8" s="209" t="s">
        <v>6</v>
      </c>
      <c r="BH8" s="260" t="s">
        <v>27</v>
      </c>
      <c r="BI8" s="257" t="s">
        <v>58</v>
      </c>
      <c r="BJ8" s="258" t="s">
        <v>57</v>
      </c>
      <c r="BK8" s="259" t="s">
        <v>59</v>
      </c>
      <c r="BL8" s="208" t="s">
        <v>2</v>
      </c>
      <c r="BM8" s="207" t="s">
        <v>3</v>
      </c>
      <c r="BN8" s="207" t="s">
        <v>4</v>
      </c>
      <c r="BO8" s="207" t="s">
        <v>5</v>
      </c>
      <c r="BP8" s="209" t="s">
        <v>6</v>
      </c>
      <c r="BQ8" s="260" t="s">
        <v>27</v>
      </c>
      <c r="BR8" s="257" t="s">
        <v>58</v>
      </c>
      <c r="BS8" s="258" t="s">
        <v>57</v>
      </c>
      <c r="BT8" s="259" t="s">
        <v>59</v>
      </c>
      <c r="BU8" s="208" t="s">
        <v>2</v>
      </c>
      <c r="BV8" s="207" t="s">
        <v>3</v>
      </c>
      <c r="BW8" s="207" t="s">
        <v>4</v>
      </c>
      <c r="BX8" s="207" t="s">
        <v>5</v>
      </c>
      <c r="BY8" s="209" t="s">
        <v>6</v>
      </c>
      <c r="BZ8" s="262" t="str">
        <f>X8</f>
        <v>ECTS</v>
      </c>
      <c r="CA8" s="263" t="str">
        <f>Y8</f>
        <v>ECTS(n)</v>
      </c>
      <c r="CB8" s="263" t="str">
        <f>Z8</f>
        <v>ECTS(p)</v>
      </c>
      <c r="CC8" s="264" t="s">
        <v>28</v>
      </c>
    </row>
    <row r="9" spans="1:81" s="88" customFormat="1" ht="19.5" customHeight="1" thickBot="1">
      <c r="A9" s="265"/>
      <c r="B9" s="266"/>
      <c r="C9" s="267"/>
      <c r="D9" s="267"/>
      <c r="E9" s="267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268">
        <v>2</v>
      </c>
      <c r="AZ9" s="267"/>
      <c r="BA9" s="269"/>
      <c r="BB9" s="270"/>
      <c r="BC9" s="528">
        <v>18</v>
      </c>
      <c r="BD9" s="528"/>
      <c r="BE9" s="528"/>
      <c r="BF9" s="528"/>
      <c r="BG9" s="529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9"/>
      <c r="BZ9" s="272">
        <f>SUM(BZ10:BZ11)</f>
        <v>4</v>
      </c>
      <c r="CA9" s="272">
        <f>SUM(CA10:CA11)</f>
        <v>2</v>
      </c>
      <c r="CB9" s="272">
        <f>SUM(CB10:CB11)</f>
        <v>0</v>
      </c>
      <c r="CC9" s="273">
        <f>SUM(CC10:CC11)</f>
        <v>36</v>
      </c>
    </row>
    <row r="10" spans="1:86" s="91" customFormat="1" ht="12.75">
      <c r="A10" s="274" t="s">
        <v>141</v>
      </c>
      <c r="B10" s="275" t="s">
        <v>130</v>
      </c>
      <c r="C10" s="98" t="str">
        <f>"Enz1-"&amp;A10&amp;"-"&amp;IF(COUNTA(F10)&lt;&gt;0,$F$7,IF(COUNTA(O10)&lt;&gt;0,$O$7,IF(COUNTA(X10)&lt;&gt;0,$X$7,IF(COUNTA(AG10)&lt;&gt;0,$AG$7,IF(COUNTA(AP10)&lt;&gt;0,$AP$7,IF(COUNTA(AY10)&lt;&gt;0,$AY$7,IF(COUNTA(BH10)&lt;&gt;0,$BH$7,"")))))))&amp;IF(COUNTA(BQ10)&lt;&gt;0,$BQ$7,"")</f>
        <v>Enz1-03a-VI</v>
      </c>
      <c r="D10" s="276" t="s">
        <v>131</v>
      </c>
      <c r="E10" s="277"/>
      <c r="F10" s="278"/>
      <c r="G10" s="279"/>
      <c r="H10" s="280"/>
      <c r="I10" s="281"/>
      <c r="J10" s="279"/>
      <c r="K10" s="282"/>
      <c r="L10" s="282"/>
      <c r="M10" s="282"/>
      <c r="N10" s="283"/>
      <c r="O10" s="278"/>
      <c r="P10" s="279"/>
      <c r="Q10" s="280"/>
      <c r="R10" s="281"/>
      <c r="S10" s="279"/>
      <c r="T10" s="282"/>
      <c r="U10" s="282"/>
      <c r="V10" s="282"/>
      <c r="W10" s="283"/>
      <c r="X10" s="278"/>
      <c r="Y10" s="279"/>
      <c r="Z10" s="280"/>
      <c r="AA10" s="281"/>
      <c r="AB10" s="279"/>
      <c r="AC10" s="282"/>
      <c r="AD10" s="282"/>
      <c r="AE10" s="282"/>
      <c r="AF10" s="283"/>
      <c r="AG10" s="278"/>
      <c r="AH10" s="279"/>
      <c r="AI10" s="280"/>
      <c r="AJ10" s="281"/>
      <c r="AK10" s="279"/>
      <c r="AL10" s="282"/>
      <c r="AM10" s="282"/>
      <c r="AN10" s="282"/>
      <c r="AO10" s="283"/>
      <c r="AP10" s="278"/>
      <c r="AQ10" s="279"/>
      <c r="AR10" s="280"/>
      <c r="AS10" s="281"/>
      <c r="AT10" s="279"/>
      <c r="AU10" s="282"/>
      <c r="AV10" s="282"/>
      <c r="AW10" s="282"/>
      <c r="AX10" s="283"/>
      <c r="AY10" s="278">
        <v>2</v>
      </c>
      <c r="AZ10" s="279">
        <v>1</v>
      </c>
      <c r="BA10" s="280">
        <v>0</v>
      </c>
      <c r="BB10" s="281"/>
      <c r="BC10" s="279">
        <v>9</v>
      </c>
      <c r="BD10" s="282"/>
      <c r="BE10" s="282"/>
      <c r="BF10" s="282"/>
      <c r="BG10" s="283">
        <v>9</v>
      </c>
      <c r="BH10" s="278"/>
      <c r="BI10" s="279"/>
      <c r="BJ10" s="280"/>
      <c r="BK10" s="281"/>
      <c r="BL10" s="279"/>
      <c r="BM10" s="282"/>
      <c r="BN10" s="282"/>
      <c r="BO10" s="282"/>
      <c r="BP10" s="284"/>
      <c r="BQ10" s="278"/>
      <c r="BR10" s="279"/>
      <c r="BS10" s="280"/>
      <c r="BT10" s="281"/>
      <c r="BU10" s="279"/>
      <c r="BV10" s="282"/>
      <c r="BW10" s="282"/>
      <c r="BX10" s="282"/>
      <c r="BY10" s="284"/>
      <c r="BZ10" s="247">
        <f aca="true" t="shared" si="0" ref="BZ10:CB11">SUM(F10,O10,X10,AG10,AP10,AY10,BH10,BQ10)</f>
        <v>2</v>
      </c>
      <c r="CA10" s="285">
        <f t="shared" si="0"/>
        <v>1</v>
      </c>
      <c r="CB10" s="285">
        <f t="shared" si="0"/>
        <v>0</v>
      </c>
      <c r="CC10" s="286">
        <f>SUM(J10:N10,S10:W10,AB10:AF10,AK10:AO10,AT10:AX10,BC10:BG10,BL10:BP10,BU10:BY10)</f>
        <v>18</v>
      </c>
      <c r="CE10" s="541" t="s">
        <v>238</v>
      </c>
      <c r="CF10" s="541"/>
      <c r="CG10" s="541"/>
      <c r="CH10" s="541"/>
    </row>
    <row r="11" spans="1:86" s="91" customFormat="1" ht="13.5" thickBot="1">
      <c r="A11" s="287" t="s">
        <v>142</v>
      </c>
      <c r="B11" s="288" t="s">
        <v>132</v>
      </c>
      <c r="C11" s="99" t="str">
        <f>"Enz1-"&amp;A11&amp;"-"&amp;IF(COUNTA(F11)&lt;&gt;0,$F$7,IF(COUNTA(O11)&lt;&gt;0,$O$7,IF(COUNTA(X11)&lt;&gt;0,$X$7,IF(COUNTA(AG11)&lt;&gt;0,$AG$7,IF(COUNTA(AP11)&lt;&gt;0,$AP$7,IF(COUNTA(AY11)&lt;&gt;0,$AY$7,IF(COUNTA(BH11)&lt;&gt;0,$BH$7,"")))))))&amp;IF(COUNTA(BQ11)&lt;&gt;0,$BQ$7,"")</f>
        <v>Enz1-03b-VI</v>
      </c>
      <c r="D11" s="289" t="s">
        <v>131</v>
      </c>
      <c r="E11" s="290"/>
      <c r="F11" s="291"/>
      <c r="G11" s="292"/>
      <c r="H11" s="293"/>
      <c r="I11" s="294"/>
      <c r="J11" s="292"/>
      <c r="K11" s="295"/>
      <c r="L11" s="295"/>
      <c r="M11" s="295"/>
      <c r="N11" s="296"/>
      <c r="O11" s="291"/>
      <c r="P11" s="292"/>
      <c r="Q11" s="293"/>
      <c r="R11" s="294"/>
      <c r="S11" s="292"/>
      <c r="T11" s="295"/>
      <c r="U11" s="295"/>
      <c r="V11" s="295"/>
      <c r="W11" s="296"/>
      <c r="X11" s="291"/>
      <c r="Y11" s="292"/>
      <c r="Z11" s="293"/>
      <c r="AA11" s="294"/>
      <c r="AB11" s="292"/>
      <c r="AC11" s="295"/>
      <c r="AD11" s="295"/>
      <c r="AE11" s="295"/>
      <c r="AF11" s="296"/>
      <c r="AG11" s="291"/>
      <c r="AH11" s="292"/>
      <c r="AI11" s="293"/>
      <c r="AJ11" s="294"/>
      <c r="AK11" s="292"/>
      <c r="AL11" s="295"/>
      <c r="AM11" s="295"/>
      <c r="AN11" s="295"/>
      <c r="AO11" s="296"/>
      <c r="AP11" s="291"/>
      <c r="AQ11" s="292"/>
      <c r="AR11" s="293"/>
      <c r="AS11" s="294"/>
      <c r="AT11" s="292"/>
      <c r="AU11" s="295"/>
      <c r="AV11" s="295"/>
      <c r="AW11" s="295"/>
      <c r="AX11" s="296"/>
      <c r="AY11" s="291">
        <v>2</v>
      </c>
      <c r="AZ11" s="292">
        <v>1</v>
      </c>
      <c r="BA11" s="293">
        <v>0</v>
      </c>
      <c r="BB11" s="294"/>
      <c r="BC11" s="292">
        <v>9</v>
      </c>
      <c r="BD11" s="295"/>
      <c r="BE11" s="295"/>
      <c r="BF11" s="295"/>
      <c r="BG11" s="296">
        <v>9</v>
      </c>
      <c r="BH11" s="291"/>
      <c r="BI11" s="292"/>
      <c r="BJ11" s="293"/>
      <c r="BK11" s="294"/>
      <c r="BL11" s="292"/>
      <c r="BM11" s="295"/>
      <c r="BN11" s="295"/>
      <c r="BO11" s="295"/>
      <c r="BP11" s="297"/>
      <c r="BQ11" s="291"/>
      <c r="BR11" s="292"/>
      <c r="BS11" s="293"/>
      <c r="BT11" s="294"/>
      <c r="BU11" s="292"/>
      <c r="BV11" s="295"/>
      <c r="BW11" s="295"/>
      <c r="BX11" s="295"/>
      <c r="BY11" s="297"/>
      <c r="BZ11" s="248">
        <f t="shared" si="0"/>
        <v>2</v>
      </c>
      <c r="CA11" s="298">
        <f t="shared" si="0"/>
        <v>1</v>
      </c>
      <c r="CB11" s="298">
        <f t="shared" si="0"/>
        <v>0</v>
      </c>
      <c r="CC11" s="299">
        <f>SUM(J11:N11,S11:W11,AB11:AF11,AK11:AO11,AT11:AX11,BC11:BG11,BL11:BP11,BU11:BY11)</f>
        <v>18</v>
      </c>
      <c r="CE11" s="236" t="str">
        <f>BZ8</f>
        <v>ECTS</v>
      </c>
      <c r="CF11" s="237" t="str">
        <f>CA8</f>
        <v>ECTS(n)</v>
      </c>
      <c r="CG11" s="237" t="str">
        <f>CB8</f>
        <v>ECTS(p)</v>
      </c>
      <c r="CH11" s="236" t="str">
        <f>CC8</f>
        <v>godz.</v>
      </c>
    </row>
    <row r="12" spans="1:86" s="88" customFormat="1" ht="19.5" customHeight="1" thickBot="1">
      <c r="A12" s="265"/>
      <c r="B12" s="266" t="s">
        <v>73</v>
      </c>
      <c r="C12" s="267"/>
      <c r="D12" s="267"/>
      <c r="E12" s="267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9"/>
      <c r="AY12" s="268">
        <v>5</v>
      </c>
      <c r="AZ12" s="267"/>
      <c r="BA12" s="269"/>
      <c r="BB12" s="315"/>
      <c r="BC12" s="542">
        <v>42</v>
      </c>
      <c r="BD12" s="528"/>
      <c r="BE12" s="528"/>
      <c r="BF12" s="528"/>
      <c r="BG12" s="529"/>
      <c r="BH12" s="272">
        <v>22</v>
      </c>
      <c r="BI12" s="267"/>
      <c r="BJ12" s="269"/>
      <c r="BK12" s="315">
        <v>2</v>
      </c>
      <c r="BL12" s="542">
        <v>160</v>
      </c>
      <c r="BM12" s="528"/>
      <c r="BN12" s="528"/>
      <c r="BO12" s="528"/>
      <c r="BP12" s="529"/>
      <c r="BQ12" s="272">
        <v>11</v>
      </c>
      <c r="BR12" s="267"/>
      <c r="BS12" s="269"/>
      <c r="BT12" s="315"/>
      <c r="BU12" s="528">
        <v>80</v>
      </c>
      <c r="BV12" s="528"/>
      <c r="BW12" s="528"/>
      <c r="BX12" s="528"/>
      <c r="BY12" s="529"/>
      <c r="BZ12" s="272">
        <f>SUM(BZ13:BZ42)</f>
        <v>76</v>
      </c>
      <c r="CA12" s="272">
        <f>SUM(CA13:CA42)</f>
        <v>28</v>
      </c>
      <c r="CB12" s="272">
        <f>SUM(CB13:CB42)</f>
        <v>33</v>
      </c>
      <c r="CC12" s="273">
        <f>SUM(CC13:CC42)</f>
        <v>564</v>
      </c>
      <c r="CE12" s="238">
        <f>SUM(BZ13,BZ15)</f>
        <v>5</v>
      </c>
      <c r="CF12" s="238">
        <f>SUM(CA13,CA15)</f>
        <v>2</v>
      </c>
      <c r="CG12" s="238">
        <f>SUM(CB14,CB15)</f>
        <v>3</v>
      </c>
      <c r="CH12" s="238">
        <f>SUM(CC13,CC15)</f>
        <v>42</v>
      </c>
    </row>
    <row r="13" spans="1:81" s="91" customFormat="1" ht="12.75">
      <c r="A13" s="274" t="s">
        <v>67</v>
      </c>
      <c r="B13" s="275" t="s">
        <v>38</v>
      </c>
      <c r="C13" s="98" t="str">
        <f>"Enz1-"&amp;A13&amp;"-"&amp;IF(COUNTA(F13)&lt;&gt;0,$F$7,IF(COUNTA(O13)&lt;&gt;0,$O$7,IF(COUNTA(X13)&lt;&gt;0,$X$7,IF(COUNTA(AG13)&lt;&gt;0,$AG$7,IF(COUNTA(AP13)&lt;&gt;0,$AP$7,IF(COUNTA(AY13)&lt;&gt;0,$AY$7,IF(COUNTA(BH13)&lt;&gt;0,$BH$7,"")))))))&amp;IF(COUNTA(BQ13)&lt;&gt;0,$BQ$7,"")</f>
        <v>Enz1-O1-VI</v>
      </c>
      <c r="D13" s="276" t="s">
        <v>138</v>
      </c>
      <c r="E13" s="277" t="s">
        <v>52</v>
      </c>
      <c r="F13" s="278"/>
      <c r="G13" s="279"/>
      <c r="H13" s="280"/>
      <c r="I13" s="281"/>
      <c r="J13" s="279"/>
      <c r="K13" s="282"/>
      <c r="L13" s="282"/>
      <c r="M13" s="282"/>
      <c r="N13" s="283"/>
      <c r="O13" s="278"/>
      <c r="P13" s="279"/>
      <c r="Q13" s="280"/>
      <c r="R13" s="281"/>
      <c r="S13" s="279"/>
      <c r="T13" s="282"/>
      <c r="U13" s="282"/>
      <c r="V13" s="282"/>
      <c r="W13" s="283"/>
      <c r="X13" s="278"/>
      <c r="Y13" s="279"/>
      <c r="Z13" s="280"/>
      <c r="AA13" s="281"/>
      <c r="AB13" s="279"/>
      <c r="AC13" s="282"/>
      <c r="AD13" s="282"/>
      <c r="AE13" s="282"/>
      <c r="AF13" s="283"/>
      <c r="AG13" s="278"/>
      <c r="AH13" s="279"/>
      <c r="AI13" s="280"/>
      <c r="AJ13" s="281"/>
      <c r="AK13" s="279"/>
      <c r="AL13" s="282"/>
      <c r="AM13" s="282"/>
      <c r="AN13" s="282"/>
      <c r="AO13" s="283"/>
      <c r="AP13" s="278"/>
      <c r="AQ13" s="279"/>
      <c r="AR13" s="280"/>
      <c r="AS13" s="281"/>
      <c r="AT13" s="279"/>
      <c r="AU13" s="282"/>
      <c r="AV13" s="282"/>
      <c r="AW13" s="282"/>
      <c r="AX13" s="283"/>
      <c r="AY13" s="278">
        <v>2</v>
      </c>
      <c r="AZ13" s="279">
        <v>1</v>
      </c>
      <c r="BA13" s="280">
        <v>0</v>
      </c>
      <c r="BB13" s="281"/>
      <c r="BC13" s="279">
        <v>9</v>
      </c>
      <c r="BD13" s="282"/>
      <c r="BE13" s="282"/>
      <c r="BF13" s="282"/>
      <c r="BG13" s="283">
        <v>9</v>
      </c>
      <c r="BH13" s="278"/>
      <c r="BI13" s="279"/>
      <c r="BJ13" s="280"/>
      <c r="BK13" s="281"/>
      <c r="BL13" s="279"/>
      <c r="BM13" s="282"/>
      <c r="BN13" s="282"/>
      <c r="BO13" s="282"/>
      <c r="BP13" s="284"/>
      <c r="BQ13" s="279"/>
      <c r="BR13" s="279"/>
      <c r="BS13" s="280"/>
      <c r="BT13" s="281"/>
      <c r="BU13" s="279"/>
      <c r="BV13" s="282"/>
      <c r="BW13" s="282"/>
      <c r="BX13" s="282"/>
      <c r="BY13" s="284"/>
      <c r="BZ13" s="247">
        <f>SUM(F13,O13,X13,AG13,AP13,AY13,BH13,BQ13)</f>
        <v>2</v>
      </c>
      <c r="CA13" s="285">
        <f aca="true" t="shared" si="1" ref="CA13:CA42">SUM(G13,P13,Y13,AH13,AQ13,AZ13,BI13,BR13)</f>
        <v>1</v>
      </c>
      <c r="CB13" s="285">
        <f aca="true" t="shared" si="2" ref="CB13:CB42">SUM(H13,Q13,Z13,AI13,AR13,BA13,BJ13,BS13)</f>
        <v>0</v>
      </c>
      <c r="CC13" s="286">
        <f>SUM(J13:N13,S13:W13,AB13:AF13,AK13:AO13,AT13:AX13,BC13:BG13,BL13:BP13,BU13:BY13)</f>
        <v>18</v>
      </c>
    </row>
    <row r="14" spans="1:81" s="91" customFormat="1" ht="13.5" thickBot="1">
      <c r="A14" s="287" t="s">
        <v>68</v>
      </c>
      <c r="B14" s="288" t="s">
        <v>48</v>
      </c>
      <c r="C14" s="99" t="str">
        <f aca="true" t="shared" si="3" ref="C14:C40">"Enz1-"&amp;A14&amp;"-"&amp;IF(COUNTA(F14)&lt;&gt;0,$F$7,IF(COUNTA(O14)&lt;&gt;0,$O$7,IF(COUNTA(X14)&lt;&gt;0,$X$7,IF(COUNTA(AG14)&lt;&gt;0,$AG$7,IF(COUNTA(AP14)&lt;&gt;0,$AP$7,IF(COUNTA(AY14)&lt;&gt;0,$AY$7,IF(COUNTA(BH14)&lt;&gt;0,$BH$7,"")))))))&amp;IF(COUNTA(BQ14)&lt;&gt;0,$BQ$7,"")</f>
        <v>Enz1-O2-VI</v>
      </c>
      <c r="D14" s="289" t="s">
        <v>139</v>
      </c>
      <c r="E14" s="290" t="s">
        <v>53</v>
      </c>
      <c r="F14" s="291"/>
      <c r="G14" s="292"/>
      <c r="H14" s="293"/>
      <c r="I14" s="294"/>
      <c r="J14" s="292"/>
      <c r="K14" s="295"/>
      <c r="L14" s="295"/>
      <c r="M14" s="295"/>
      <c r="N14" s="296"/>
      <c r="O14" s="291"/>
      <c r="P14" s="292"/>
      <c r="Q14" s="293"/>
      <c r="R14" s="294"/>
      <c r="S14" s="292"/>
      <c r="T14" s="295"/>
      <c r="U14" s="295"/>
      <c r="V14" s="295"/>
      <c r="W14" s="296"/>
      <c r="X14" s="291"/>
      <c r="Y14" s="292"/>
      <c r="Z14" s="293"/>
      <c r="AA14" s="294"/>
      <c r="AB14" s="292"/>
      <c r="AC14" s="295"/>
      <c r="AD14" s="295"/>
      <c r="AE14" s="295"/>
      <c r="AF14" s="296"/>
      <c r="AG14" s="291"/>
      <c r="AH14" s="292"/>
      <c r="AI14" s="293"/>
      <c r="AJ14" s="294"/>
      <c r="AK14" s="292"/>
      <c r="AL14" s="295"/>
      <c r="AM14" s="295"/>
      <c r="AN14" s="295"/>
      <c r="AO14" s="296"/>
      <c r="AP14" s="291"/>
      <c r="AQ14" s="292"/>
      <c r="AR14" s="293"/>
      <c r="AS14" s="294"/>
      <c r="AT14" s="292"/>
      <c r="AU14" s="295"/>
      <c r="AV14" s="295"/>
      <c r="AW14" s="295"/>
      <c r="AX14" s="296"/>
      <c r="AY14" s="291">
        <v>2</v>
      </c>
      <c r="AZ14" s="292">
        <v>1</v>
      </c>
      <c r="BA14" s="293">
        <v>1</v>
      </c>
      <c r="BB14" s="294"/>
      <c r="BC14" s="292">
        <v>9</v>
      </c>
      <c r="BD14" s="295"/>
      <c r="BE14" s="295">
        <v>9</v>
      </c>
      <c r="BF14" s="295"/>
      <c r="BG14" s="296"/>
      <c r="BH14" s="291"/>
      <c r="BI14" s="292"/>
      <c r="BJ14" s="293"/>
      <c r="BK14" s="294"/>
      <c r="BL14" s="292"/>
      <c r="BM14" s="295"/>
      <c r="BN14" s="295"/>
      <c r="BO14" s="295"/>
      <c r="BP14" s="297"/>
      <c r="BQ14" s="291"/>
      <c r="BR14" s="292"/>
      <c r="BS14" s="293"/>
      <c r="BT14" s="294"/>
      <c r="BU14" s="292"/>
      <c r="BV14" s="295"/>
      <c r="BW14" s="295"/>
      <c r="BX14" s="295"/>
      <c r="BY14" s="297"/>
      <c r="BZ14" s="248">
        <f aca="true" t="shared" si="4" ref="BZ14:BZ42">SUM(F14,O14,X14,AG14,AP14,AY14,BH14,BQ14)</f>
        <v>2</v>
      </c>
      <c r="CA14" s="298">
        <f t="shared" si="1"/>
        <v>1</v>
      </c>
      <c r="CB14" s="298">
        <f t="shared" si="2"/>
        <v>1</v>
      </c>
      <c r="CC14" s="299">
        <f aca="true" t="shared" si="5" ref="CC14:CC42">SUM(J14:N14,S14:W14,AB14:AF14,AK14:AO14,AT14:AX14,BC14:BG14,BL14:BP14,BU14:BY14)</f>
        <v>18</v>
      </c>
    </row>
    <row r="15" spans="1:81" s="91" customFormat="1" ht="12.75">
      <c r="A15" s="425" t="s">
        <v>64</v>
      </c>
      <c r="B15" s="426" t="s">
        <v>95</v>
      </c>
      <c r="C15" s="98" t="str">
        <f t="shared" si="3"/>
        <v>Enz1-O3-VI</v>
      </c>
      <c r="D15" s="445" t="s">
        <v>206</v>
      </c>
      <c r="E15" s="446" t="s">
        <v>51</v>
      </c>
      <c r="F15" s="429"/>
      <c r="G15" s="430"/>
      <c r="H15" s="431"/>
      <c r="I15" s="432"/>
      <c r="J15" s="430"/>
      <c r="K15" s="433"/>
      <c r="L15" s="433"/>
      <c r="M15" s="433"/>
      <c r="N15" s="434"/>
      <c r="O15" s="429"/>
      <c r="P15" s="430"/>
      <c r="Q15" s="431"/>
      <c r="R15" s="432"/>
      <c r="S15" s="430"/>
      <c r="T15" s="433"/>
      <c r="U15" s="433"/>
      <c r="V15" s="433"/>
      <c r="W15" s="434"/>
      <c r="X15" s="429"/>
      <c r="Y15" s="430"/>
      <c r="Z15" s="431"/>
      <c r="AA15" s="432"/>
      <c r="AB15" s="430"/>
      <c r="AC15" s="433"/>
      <c r="AD15" s="433"/>
      <c r="AE15" s="433"/>
      <c r="AF15" s="434"/>
      <c r="AG15" s="429"/>
      <c r="AH15" s="430"/>
      <c r="AI15" s="431"/>
      <c r="AJ15" s="432"/>
      <c r="AK15" s="430"/>
      <c r="AL15" s="433"/>
      <c r="AM15" s="433"/>
      <c r="AN15" s="433"/>
      <c r="AO15" s="434"/>
      <c r="AP15" s="429"/>
      <c r="AQ15" s="430"/>
      <c r="AR15" s="431"/>
      <c r="AS15" s="432"/>
      <c r="AT15" s="430"/>
      <c r="AU15" s="433"/>
      <c r="AV15" s="433"/>
      <c r="AW15" s="433"/>
      <c r="AX15" s="434"/>
      <c r="AY15" s="429">
        <v>3</v>
      </c>
      <c r="AZ15" s="430">
        <v>1</v>
      </c>
      <c r="BA15" s="431">
        <v>2</v>
      </c>
      <c r="BB15" s="432"/>
      <c r="BC15" s="430">
        <v>16</v>
      </c>
      <c r="BD15" s="433"/>
      <c r="BE15" s="433">
        <v>8</v>
      </c>
      <c r="BF15" s="433"/>
      <c r="BG15" s="434"/>
      <c r="BH15" s="429"/>
      <c r="BI15" s="430"/>
      <c r="BJ15" s="431"/>
      <c r="BK15" s="432"/>
      <c r="BL15" s="430"/>
      <c r="BM15" s="433"/>
      <c r="BN15" s="433"/>
      <c r="BO15" s="433"/>
      <c r="BP15" s="435"/>
      <c r="BQ15" s="429"/>
      <c r="BR15" s="430"/>
      <c r="BS15" s="431"/>
      <c r="BT15" s="432"/>
      <c r="BU15" s="430"/>
      <c r="BV15" s="433"/>
      <c r="BW15" s="433"/>
      <c r="BX15" s="433"/>
      <c r="BY15" s="435"/>
      <c r="BZ15" s="247">
        <f t="shared" si="4"/>
        <v>3</v>
      </c>
      <c r="CA15" s="433">
        <f t="shared" si="1"/>
        <v>1</v>
      </c>
      <c r="CB15" s="433">
        <f t="shared" si="2"/>
        <v>2</v>
      </c>
      <c r="CC15" s="443">
        <f t="shared" si="5"/>
        <v>24</v>
      </c>
    </row>
    <row r="16" spans="1:81" s="91" customFormat="1" ht="13.5" thickBot="1">
      <c r="A16" s="427" t="s">
        <v>65</v>
      </c>
      <c r="B16" s="428" t="s">
        <v>207</v>
      </c>
      <c r="C16" s="99" t="str">
        <f t="shared" si="3"/>
        <v>Enz1-O4-VI</v>
      </c>
      <c r="D16" s="447" t="s">
        <v>206</v>
      </c>
      <c r="E16" s="448" t="str">
        <f>E15</f>
        <v>RE3/2</v>
      </c>
      <c r="F16" s="436"/>
      <c r="G16" s="437"/>
      <c r="H16" s="438"/>
      <c r="I16" s="439"/>
      <c r="J16" s="437"/>
      <c r="K16" s="440"/>
      <c r="L16" s="440"/>
      <c r="M16" s="440"/>
      <c r="N16" s="441"/>
      <c r="O16" s="436"/>
      <c r="P16" s="437"/>
      <c r="Q16" s="438"/>
      <c r="R16" s="439"/>
      <c r="S16" s="437"/>
      <c r="T16" s="440"/>
      <c r="U16" s="440"/>
      <c r="V16" s="440"/>
      <c r="W16" s="441"/>
      <c r="X16" s="436"/>
      <c r="Y16" s="437"/>
      <c r="Z16" s="438"/>
      <c r="AA16" s="439"/>
      <c r="AB16" s="437"/>
      <c r="AC16" s="440"/>
      <c r="AD16" s="440"/>
      <c r="AE16" s="440"/>
      <c r="AF16" s="441"/>
      <c r="AG16" s="436"/>
      <c r="AH16" s="437"/>
      <c r="AI16" s="438"/>
      <c r="AJ16" s="439"/>
      <c r="AK16" s="437"/>
      <c r="AL16" s="440"/>
      <c r="AM16" s="440"/>
      <c r="AN16" s="440"/>
      <c r="AO16" s="441"/>
      <c r="AP16" s="436"/>
      <c r="AQ16" s="437"/>
      <c r="AR16" s="438"/>
      <c r="AS16" s="439"/>
      <c r="AT16" s="437"/>
      <c r="AU16" s="440"/>
      <c r="AV16" s="440"/>
      <c r="AW16" s="440"/>
      <c r="AX16" s="441"/>
      <c r="AY16" s="436">
        <v>3</v>
      </c>
      <c r="AZ16" s="437">
        <v>1</v>
      </c>
      <c r="BA16" s="438">
        <v>2</v>
      </c>
      <c r="BB16" s="439"/>
      <c r="BC16" s="437">
        <v>16</v>
      </c>
      <c r="BD16" s="440"/>
      <c r="BE16" s="440">
        <v>8</v>
      </c>
      <c r="BF16" s="440"/>
      <c r="BG16" s="441"/>
      <c r="BH16" s="436"/>
      <c r="BI16" s="437"/>
      <c r="BJ16" s="438"/>
      <c r="BK16" s="439"/>
      <c r="BL16" s="437"/>
      <c r="BM16" s="440"/>
      <c r="BN16" s="440"/>
      <c r="BO16" s="440"/>
      <c r="BP16" s="442"/>
      <c r="BQ16" s="436"/>
      <c r="BR16" s="437"/>
      <c r="BS16" s="438"/>
      <c r="BT16" s="439"/>
      <c r="BU16" s="437"/>
      <c r="BV16" s="440"/>
      <c r="BW16" s="440"/>
      <c r="BX16" s="440"/>
      <c r="BY16" s="442"/>
      <c r="BZ16" s="248">
        <f t="shared" si="4"/>
        <v>3</v>
      </c>
      <c r="CA16" s="440">
        <f t="shared" si="1"/>
        <v>1</v>
      </c>
      <c r="CB16" s="440">
        <f t="shared" si="2"/>
        <v>2</v>
      </c>
      <c r="CC16" s="444">
        <f t="shared" si="5"/>
        <v>24</v>
      </c>
    </row>
    <row r="17" spans="1:86" s="91" customFormat="1" ht="12.75">
      <c r="A17" s="80" t="s">
        <v>66</v>
      </c>
      <c r="B17" s="82" t="s">
        <v>41</v>
      </c>
      <c r="C17" s="86" t="str">
        <f t="shared" si="3"/>
        <v>Enz1-O5-VII</v>
      </c>
      <c r="D17" s="180" t="s">
        <v>208</v>
      </c>
      <c r="E17" s="116" t="s">
        <v>54</v>
      </c>
      <c r="F17" s="131"/>
      <c r="G17" s="141"/>
      <c r="H17" s="142"/>
      <c r="I17" s="124"/>
      <c r="J17" s="141"/>
      <c r="K17" s="68"/>
      <c r="L17" s="68"/>
      <c r="M17" s="68"/>
      <c r="N17" s="143"/>
      <c r="O17" s="131"/>
      <c r="P17" s="141"/>
      <c r="Q17" s="142"/>
      <c r="R17" s="124"/>
      <c r="S17" s="141"/>
      <c r="T17" s="68"/>
      <c r="U17" s="68"/>
      <c r="V17" s="68"/>
      <c r="W17" s="143"/>
      <c r="X17" s="131"/>
      <c r="Y17" s="141"/>
      <c r="Z17" s="142"/>
      <c r="AA17" s="124"/>
      <c r="AB17" s="141"/>
      <c r="AC17" s="68"/>
      <c r="AD17" s="68"/>
      <c r="AE17" s="68"/>
      <c r="AF17" s="143"/>
      <c r="AG17" s="131"/>
      <c r="AH17" s="141"/>
      <c r="AI17" s="142"/>
      <c r="AJ17" s="124"/>
      <c r="AK17" s="141"/>
      <c r="AL17" s="68"/>
      <c r="AM17" s="68"/>
      <c r="AN17" s="68"/>
      <c r="AO17" s="143"/>
      <c r="AP17" s="131"/>
      <c r="AQ17" s="141"/>
      <c r="AR17" s="142"/>
      <c r="AS17" s="124"/>
      <c r="AT17" s="141"/>
      <c r="AU17" s="68"/>
      <c r="AV17" s="68"/>
      <c r="AW17" s="68"/>
      <c r="AX17" s="143"/>
      <c r="AY17" s="131"/>
      <c r="AZ17" s="141"/>
      <c r="BA17" s="142"/>
      <c r="BB17" s="124"/>
      <c r="BC17" s="141"/>
      <c r="BD17" s="68"/>
      <c r="BE17" s="68"/>
      <c r="BF17" s="68"/>
      <c r="BG17" s="143"/>
      <c r="BH17" s="131">
        <v>3</v>
      </c>
      <c r="BI17" s="141">
        <v>1</v>
      </c>
      <c r="BJ17" s="142">
        <v>2</v>
      </c>
      <c r="BK17" s="124"/>
      <c r="BL17" s="141">
        <v>16</v>
      </c>
      <c r="BM17" s="68"/>
      <c r="BN17" s="68">
        <v>8</v>
      </c>
      <c r="BO17" s="68"/>
      <c r="BP17" s="144"/>
      <c r="BQ17" s="131"/>
      <c r="BR17" s="141"/>
      <c r="BS17" s="142"/>
      <c r="BT17" s="124"/>
      <c r="BU17" s="141"/>
      <c r="BV17" s="68"/>
      <c r="BW17" s="68"/>
      <c r="BX17" s="68"/>
      <c r="BY17" s="144"/>
      <c r="BZ17" s="245">
        <f t="shared" si="4"/>
        <v>3</v>
      </c>
      <c r="CA17" s="76">
        <f t="shared" si="1"/>
        <v>1</v>
      </c>
      <c r="CB17" s="76">
        <f t="shared" si="2"/>
        <v>2</v>
      </c>
      <c r="CC17" s="132">
        <f t="shared" si="5"/>
        <v>24</v>
      </c>
      <c r="CE17" s="541" t="s">
        <v>239</v>
      </c>
      <c r="CF17" s="541"/>
      <c r="CG17" s="541"/>
      <c r="CH17" s="541"/>
    </row>
    <row r="18" spans="1:86" s="91" customFormat="1" ht="13.5" thickBot="1">
      <c r="A18" s="100" t="s">
        <v>69</v>
      </c>
      <c r="B18" s="83" t="s">
        <v>41</v>
      </c>
      <c r="C18" s="87" t="str">
        <f t="shared" si="3"/>
        <v>Enz1-O6-VII</v>
      </c>
      <c r="D18" s="179" t="s">
        <v>209</v>
      </c>
      <c r="E18" s="115" t="str">
        <f>E17</f>
        <v>RE6</v>
      </c>
      <c r="F18" s="133"/>
      <c r="G18" s="134"/>
      <c r="H18" s="135"/>
      <c r="I18" s="123"/>
      <c r="J18" s="134"/>
      <c r="K18" s="136"/>
      <c r="L18" s="136"/>
      <c r="M18" s="136"/>
      <c r="N18" s="137"/>
      <c r="O18" s="133"/>
      <c r="P18" s="134"/>
      <c r="Q18" s="135"/>
      <c r="R18" s="123"/>
      <c r="S18" s="134"/>
      <c r="T18" s="136"/>
      <c r="U18" s="136"/>
      <c r="V18" s="136"/>
      <c r="W18" s="137"/>
      <c r="X18" s="133"/>
      <c r="Y18" s="134"/>
      <c r="Z18" s="135"/>
      <c r="AA18" s="123"/>
      <c r="AB18" s="134"/>
      <c r="AC18" s="136"/>
      <c r="AD18" s="136"/>
      <c r="AE18" s="136"/>
      <c r="AF18" s="137"/>
      <c r="AG18" s="133"/>
      <c r="AH18" s="134"/>
      <c r="AI18" s="135"/>
      <c r="AJ18" s="123"/>
      <c r="AK18" s="134"/>
      <c r="AL18" s="136"/>
      <c r="AM18" s="136"/>
      <c r="AN18" s="136"/>
      <c r="AO18" s="137"/>
      <c r="AP18" s="133"/>
      <c r="AQ18" s="134"/>
      <c r="AR18" s="135"/>
      <c r="AS18" s="123"/>
      <c r="AT18" s="134"/>
      <c r="AU18" s="136"/>
      <c r="AV18" s="136"/>
      <c r="AW18" s="136"/>
      <c r="AX18" s="137"/>
      <c r="AY18" s="133"/>
      <c r="AZ18" s="134"/>
      <c r="BA18" s="135"/>
      <c r="BB18" s="123"/>
      <c r="BC18" s="134"/>
      <c r="BD18" s="136"/>
      <c r="BE18" s="136"/>
      <c r="BF18" s="136"/>
      <c r="BG18" s="137"/>
      <c r="BH18" s="133">
        <v>3</v>
      </c>
      <c r="BI18" s="134">
        <v>1</v>
      </c>
      <c r="BJ18" s="135">
        <v>1</v>
      </c>
      <c r="BK18" s="123"/>
      <c r="BL18" s="134">
        <v>8</v>
      </c>
      <c r="BM18" s="136"/>
      <c r="BN18" s="136">
        <v>8</v>
      </c>
      <c r="BO18" s="136"/>
      <c r="BP18" s="138">
        <v>8</v>
      </c>
      <c r="BQ18" s="133"/>
      <c r="BR18" s="134"/>
      <c r="BS18" s="135"/>
      <c r="BT18" s="123"/>
      <c r="BU18" s="134"/>
      <c r="BV18" s="136"/>
      <c r="BW18" s="136"/>
      <c r="BX18" s="136"/>
      <c r="BY18" s="138"/>
      <c r="BZ18" s="246">
        <f t="shared" si="4"/>
        <v>3</v>
      </c>
      <c r="CA18" s="139">
        <f t="shared" si="1"/>
        <v>1</v>
      </c>
      <c r="CB18" s="139">
        <f t="shared" si="2"/>
        <v>1</v>
      </c>
      <c r="CC18" s="140">
        <f t="shared" si="5"/>
        <v>24</v>
      </c>
      <c r="CE18" s="236" t="str">
        <f>CE11</f>
        <v>ECTS</v>
      </c>
      <c r="CF18" s="237" t="str">
        <f>CF11</f>
        <v>ECTS(n)</v>
      </c>
      <c r="CG18" s="237" t="str">
        <f>CG11</f>
        <v>ECTS(p)</v>
      </c>
      <c r="CH18" s="236" t="str">
        <f>CH11</f>
        <v>godz.</v>
      </c>
    </row>
    <row r="19" spans="1:86" s="91" customFormat="1" ht="12.75">
      <c r="A19" s="425" t="s">
        <v>70</v>
      </c>
      <c r="B19" s="426" t="s">
        <v>96</v>
      </c>
      <c r="C19" s="101" t="str">
        <f t="shared" si="3"/>
        <v>Enz1-O7-VII</v>
      </c>
      <c r="D19" s="450" t="s">
        <v>226</v>
      </c>
      <c r="E19" s="451" t="str">
        <f>E17</f>
        <v>RE6</v>
      </c>
      <c r="F19" s="452"/>
      <c r="G19" s="453"/>
      <c r="H19" s="454"/>
      <c r="I19" s="455"/>
      <c r="J19" s="453"/>
      <c r="K19" s="456"/>
      <c r="L19" s="456"/>
      <c r="M19" s="456"/>
      <c r="N19" s="457"/>
      <c r="O19" s="452"/>
      <c r="P19" s="453"/>
      <c r="Q19" s="454"/>
      <c r="R19" s="455"/>
      <c r="S19" s="453"/>
      <c r="T19" s="456"/>
      <c r="U19" s="456"/>
      <c r="V19" s="456"/>
      <c r="W19" s="457"/>
      <c r="X19" s="452"/>
      <c r="Y19" s="453"/>
      <c r="Z19" s="454"/>
      <c r="AA19" s="455"/>
      <c r="AB19" s="453"/>
      <c r="AC19" s="456"/>
      <c r="AD19" s="456"/>
      <c r="AE19" s="456"/>
      <c r="AF19" s="457"/>
      <c r="AG19" s="452"/>
      <c r="AH19" s="453"/>
      <c r="AI19" s="454"/>
      <c r="AJ19" s="455"/>
      <c r="AK19" s="453"/>
      <c r="AL19" s="456"/>
      <c r="AM19" s="456"/>
      <c r="AN19" s="456"/>
      <c r="AO19" s="457"/>
      <c r="AP19" s="452"/>
      <c r="AQ19" s="453"/>
      <c r="AR19" s="454"/>
      <c r="AS19" s="455"/>
      <c r="AT19" s="453"/>
      <c r="AU19" s="456"/>
      <c r="AV19" s="456"/>
      <c r="AW19" s="456"/>
      <c r="AX19" s="457"/>
      <c r="AY19" s="452"/>
      <c r="AZ19" s="453"/>
      <c r="BA19" s="454"/>
      <c r="BB19" s="455"/>
      <c r="BC19" s="453"/>
      <c r="BD19" s="456"/>
      <c r="BE19" s="456"/>
      <c r="BF19" s="456"/>
      <c r="BG19" s="457"/>
      <c r="BH19" s="452">
        <v>2</v>
      </c>
      <c r="BI19" s="453">
        <v>1</v>
      </c>
      <c r="BJ19" s="454">
        <v>1</v>
      </c>
      <c r="BK19" s="455"/>
      <c r="BL19" s="453">
        <v>8</v>
      </c>
      <c r="BM19" s="456"/>
      <c r="BN19" s="456"/>
      <c r="BO19" s="456">
        <v>8</v>
      </c>
      <c r="BP19" s="458"/>
      <c r="BQ19" s="452"/>
      <c r="BR19" s="453"/>
      <c r="BS19" s="454"/>
      <c r="BT19" s="455"/>
      <c r="BU19" s="453"/>
      <c r="BV19" s="456"/>
      <c r="BW19" s="456"/>
      <c r="BX19" s="456"/>
      <c r="BY19" s="458"/>
      <c r="BZ19" s="247">
        <f t="shared" si="4"/>
        <v>2</v>
      </c>
      <c r="CA19" s="433">
        <f t="shared" si="1"/>
        <v>1</v>
      </c>
      <c r="CB19" s="433">
        <f t="shared" si="2"/>
        <v>1</v>
      </c>
      <c r="CC19" s="443">
        <f t="shared" si="5"/>
        <v>16</v>
      </c>
      <c r="CE19" s="238">
        <f>SUM(BZ17,BZ19,BZ21,BZ23,BZ25,BZ27,BZ29)</f>
        <v>22</v>
      </c>
      <c r="CF19" s="238">
        <f>SUM(CA17,CA19,CA21,CA23,CA25,CA27,CA29)</f>
        <v>7</v>
      </c>
      <c r="CG19" s="238">
        <f>SUM(CB17,CB19,CB21,CB24,CB25,CB27,CB29)</f>
        <v>10</v>
      </c>
      <c r="CH19" s="238">
        <f>SUM(CC17,CC19,CC21,CC23,CC25,CC27,CC29)</f>
        <v>160</v>
      </c>
    </row>
    <row r="20" spans="1:81" s="91" customFormat="1" ht="13.5" thickBot="1">
      <c r="A20" s="427" t="s">
        <v>71</v>
      </c>
      <c r="B20" s="449" t="s">
        <v>227</v>
      </c>
      <c r="C20" s="102" t="str">
        <f t="shared" si="3"/>
        <v>Enz1-O8-VII</v>
      </c>
      <c r="D20" s="459" t="s">
        <v>226</v>
      </c>
      <c r="E20" s="460" t="str">
        <f>E17</f>
        <v>RE6</v>
      </c>
      <c r="F20" s="461"/>
      <c r="G20" s="462"/>
      <c r="H20" s="463"/>
      <c r="I20" s="464"/>
      <c r="J20" s="462"/>
      <c r="K20" s="465"/>
      <c r="L20" s="465"/>
      <c r="M20" s="465"/>
      <c r="N20" s="466"/>
      <c r="O20" s="461"/>
      <c r="P20" s="462"/>
      <c r="Q20" s="463"/>
      <c r="R20" s="464"/>
      <c r="S20" s="462"/>
      <c r="T20" s="465"/>
      <c r="U20" s="465"/>
      <c r="V20" s="465"/>
      <c r="W20" s="466"/>
      <c r="X20" s="461"/>
      <c r="Y20" s="462"/>
      <c r="Z20" s="463"/>
      <c r="AA20" s="464"/>
      <c r="AB20" s="462"/>
      <c r="AC20" s="465"/>
      <c r="AD20" s="465"/>
      <c r="AE20" s="465"/>
      <c r="AF20" s="466"/>
      <c r="AG20" s="461"/>
      <c r="AH20" s="462"/>
      <c r="AI20" s="463"/>
      <c r="AJ20" s="464"/>
      <c r="AK20" s="462"/>
      <c r="AL20" s="465"/>
      <c r="AM20" s="465"/>
      <c r="AN20" s="465"/>
      <c r="AO20" s="466"/>
      <c r="AP20" s="461"/>
      <c r="AQ20" s="462"/>
      <c r="AR20" s="463"/>
      <c r="AS20" s="464"/>
      <c r="AT20" s="462"/>
      <c r="AU20" s="465"/>
      <c r="AV20" s="465"/>
      <c r="AW20" s="465"/>
      <c r="AX20" s="466"/>
      <c r="AY20" s="461"/>
      <c r="AZ20" s="462"/>
      <c r="BA20" s="463"/>
      <c r="BB20" s="464"/>
      <c r="BC20" s="462"/>
      <c r="BD20" s="465"/>
      <c r="BE20" s="465"/>
      <c r="BF20" s="465"/>
      <c r="BG20" s="466"/>
      <c r="BH20" s="461">
        <v>2</v>
      </c>
      <c r="BI20" s="462">
        <v>1</v>
      </c>
      <c r="BJ20" s="463">
        <v>0</v>
      </c>
      <c r="BK20" s="464"/>
      <c r="BL20" s="462">
        <v>8</v>
      </c>
      <c r="BM20" s="465"/>
      <c r="BN20" s="465"/>
      <c r="BO20" s="465"/>
      <c r="BP20" s="467">
        <v>8</v>
      </c>
      <c r="BQ20" s="461"/>
      <c r="BR20" s="462"/>
      <c r="BS20" s="463"/>
      <c r="BT20" s="464"/>
      <c r="BU20" s="462"/>
      <c r="BV20" s="465"/>
      <c r="BW20" s="465"/>
      <c r="BX20" s="465"/>
      <c r="BY20" s="467"/>
      <c r="BZ20" s="248">
        <f t="shared" si="4"/>
        <v>2</v>
      </c>
      <c r="CA20" s="440">
        <f t="shared" si="1"/>
        <v>1</v>
      </c>
      <c r="CB20" s="440">
        <f t="shared" si="2"/>
        <v>0</v>
      </c>
      <c r="CC20" s="444">
        <f t="shared" si="5"/>
        <v>16</v>
      </c>
    </row>
    <row r="21" spans="1:81" s="91" customFormat="1" ht="12.75">
      <c r="A21" s="80" t="s">
        <v>97</v>
      </c>
      <c r="B21" s="82" t="s">
        <v>98</v>
      </c>
      <c r="C21" s="86" t="str">
        <f t="shared" si="3"/>
        <v>Enz1-O9-VII</v>
      </c>
      <c r="D21" s="179" t="s">
        <v>210</v>
      </c>
      <c r="E21" s="115" t="str">
        <f>E16</f>
        <v>RE3/2</v>
      </c>
      <c r="F21" s="133"/>
      <c r="G21" s="134"/>
      <c r="H21" s="135"/>
      <c r="I21" s="123"/>
      <c r="J21" s="134"/>
      <c r="K21" s="136"/>
      <c r="L21" s="136"/>
      <c r="M21" s="136"/>
      <c r="N21" s="145"/>
      <c r="O21" s="133"/>
      <c r="P21" s="134"/>
      <c r="Q21" s="135"/>
      <c r="R21" s="123"/>
      <c r="S21" s="134"/>
      <c r="T21" s="136"/>
      <c r="U21" s="136"/>
      <c r="V21" s="136"/>
      <c r="W21" s="145"/>
      <c r="X21" s="133"/>
      <c r="Y21" s="134"/>
      <c r="Z21" s="135"/>
      <c r="AA21" s="123"/>
      <c r="AB21" s="134"/>
      <c r="AC21" s="136"/>
      <c r="AD21" s="136"/>
      <c r="AE21" s="136"/>
      <c r="AF21" s="145"/>
      <c r="AG21" s="133"/>
      <c r="AH21" s="134"/>
      <c r="AI21" s="135"/>
      <c r="AJ21" s="123"/>
      <c r="AK21" s="134"/>
      <c r="AL21" s="136"/>
      <c r="AM21" s="136"/>
      <c r="AN21" s="136"/>
      <c r="AO21" s="145"/>
      <c r="AP21" s="133"/>
      <c r="AQ21" s="134"/>
      <c r="AR21" s="135"/>
      <c r="AS21" s="123"/>
      <c r="AT21" s="134"/>
      <c r="AU21" s="136"/>
      <c r="AV21" s="136"/>
      <c r="AW21" s="136"/>
      <c r="AX21" s="145"/>
      <c r="AY21" s="133"/>
      <c r="AZ21" s="134"/>
      <c r="BA21" s="135"/>
      <c r="BB21" s="123"/>
      <c r="BC21" s="134"/>
      <c r="BD21" s="136"/>
      <c r="BE21" s="136"/>
      <c r="BF21" s="136"/>
      <c r="BG21" s="145"/>
      <c r="BH21" s="133">
        <v>2</v>
      </c>
      <c r="BI21" s="134">
        <v>1</v>
      </c>
      <c r="BJ21" s="135">
        <v>1</v>
      </c>
      <c r="BK21" s="123"/>
      <c r="BL21" s="134">
        <v>8</v>
      </c>
      <c r="BM21" s="136"/>
      <c r="BN21" s="136">
        <v>12</v>
      </c>
      <c r="BO21" s="136"/>
      <c r="BP21" s="146"/>
      <c r="BQ21" s="133"/>
      <c r="BR21" s="134"/>
      <c r="BS21" s="135"/>
      <c r="BT21" s="123"/>
      <c r="BU21" s="134"/>
      <c r="BV21" s="136"/>
      <c r="BW21" s="136"/>
      <c r="BX21" s="136"/>
      <c r="BY21" s="146"/>
      <c r="BZ21" s="245">
        <f t="shared" si="4"/>
        <v>2</v>
      </c>
      <c r="CA21" s="76">
        <f t="shared" si="1"/>
        <v>1</v>
      </c>
      <c r="CB21" s="76">
        <f t="shared" si="2"/>
        <v>1</v>
      </c>
      <c r="CC21" s="132">
        <f t="shared" si="5"/>
        <v>20</v>
      </c>
    </row>
    <row r="22" spans="1:81" s="91" customFormat="1" ht="13.5" thickBot="1">
      <c r="A22" s="100" t="s">
        <v>99</v>
      </c>
      <c r="B22" s="103" t="s">
        <v>228</v>
      </c>
      <c r="C22" s="87" t="str">
        <f t="shared" si="3"/>
        <v>Enz1-O10-VII</v>
      </c>
      <c r="D22" s="181" t="s">
        <v>210</v>
      </c>
      <c r="E22" s="117" t="str">
        <f>E16</f>
        <v>RE3/2</v>
      </c>
      <c r="F22" s="147"/>
      <c r="G22" s="148"/>
      <c r="H22" s="149"/>
      <c r="I22" s="125"/>
      <c r="J22" s="148"/>
      <c r="K22" s="150"/>
      <c r="L22" s="150"/>
      <c r="M22" s="150"/>
      <c r="N22" s="151"/>
      <c r="O22" s="147"/>
      <c r="P22" s="148"/>
      <c r="Q22" s="149"/>
      <c r="R22" s="125"/>
      <c r="S22" s="148"/>
      <c r="T22" s="150"/>
      <c r="U22" s="150"/>
      <c r="V22" s="150"/>
      <c r="W22" s="151"/>
      <c r="X22" s="147"/>
      <c r="Y22" s="148"/>
      <c r="Z22" s="149"/>
      <c r="AA22" s="125"/>
      <c r="AB22" s="148"/>
      <c r="AC22" s="150"/>
      <c r="AD22" s="150"/>
      <c r="AE22" s="150"/>
      <c r="AF22" s="151"/>
      <c r="AG22" s="147"/>
      <c r="AH22" s="148"/>
      <c r="AI22" s="149"/>
      <c r="AJ22" s="125"/>
      <c r="AK22" s="148"/>
      <c r="AL22" s="150"/>
      <c r="AM22" s="150"/>
      <c r="AN22" s="150"/>
      <c r="AO22" s="151"/>
      <c r="AP22" s="147"/>
      <c r="AQ22" s="148"/>
      <c r="AR22" s="149"/>
      <c r="AS22" s="125"/>
      <c r="AT22" s="148"/>
      <c r="AU22" s="150"/>
      <c r="AV22" s="150"/>
      <c r="AW22" s="150"/>
      <c r="AX22" s="151"/>
      <c r="AY22" s="147"/>
      <c r="AZ22" s="148"/>
      <c r="BA22" s="149"/>
      <c r="BB22" s="125"/>
      <c r="BC22" s="148"/>
      <c r="BD22" s="150"/>
      <c r="BE22" s="150"/>
      <c r="BF22" s="150"/>
      <c r="BG22" s="151"/>
      <c r="BH22" s="147">
        <v>2</v>
      </c>
      <c r="BI22" s="148">
        <v>1</v>
      </c>
      <c r="BJ22" s="149">
        <v>1</v>
      </c>
      <c r="BK22" s="125"/>
      <c r="BL22" s="148">
        <v>8</v>
      </c>
      <c r="BM22" s="150"/>
      <c r="BN22" s="150">
        <v>12</v>
      </c>
      <c r="BO22" s="150"/>
      <c r="BP22" s="151"/>
      <c r="BQ22" s="147"/>
      <c r="BR22" s="148"/>
      <c r="BS22" s="149"/>
      <c r="BT22" s="125"/>
      <c r="BU22" s="148"/>
      <c r="BV22" s="150"/>
      <c r="BW22" s="150"/>
      <c r="BX22" s="150"/>
      <c r="BY22" s="151"/>
      <c r="BZ22" s="246">
        <f t="shared" si="4"/>
        <v>2</v>
      </c>
      <c r="CA22" s="136">
        <f t="shared" si="1"/>
        <v>1</v>
      </c>
      <c r="CB22" s="134">
        <f t="shared" si="2"/>
        <v>1</v>
      </c>
      <c r="CC22" s="140">
        <f t="shared" si="5"/>
        <v>20</v>
      </c>
    </row>
    <row r="23" spans="1:81" s="91" customFormat="1" ht="12.75">
      <c r="A23" s="425" t="s">
        <v>100</v>
      </c>
      <c r="B23" s="426" t="s">
        <v>212</v>
      </c>
      <c r="C23" s="98" t="str">
        <f t="shared" si="3"/>
        <v>Enz1-O11-VII</v>
      </c>
      <c r="D23" s="468" t="s">
        <v>211</v>
      </c>
      <c r="E23" s="446" t="s">
        <v>55</v>
      </c>
      <c r="F23" s="429"/>
      <c r="G23" s="430"/>
      <c r="H23" s="431"/>
      <c r="I23" s="432"/>
      <c r="J23" s="430"/>
      <c r="K23" s="433"/>
      <c r="L23" s="433"/>
      <c r="M23" s="433"/>
      <c r="N23" s="435"/>
      <c r="O23" s="429"/>
      <c r="P23" s="430"/>
      <c r="Q23" s="431"/>
      <c r="R23" s="432"/>
      <c r="S23" s="430"/>
      <c r="T23" s="433"/>
      <c r="U23" s="433"/>
      <c r="V23" s="433"/>
      <c r="W23" s="435"/>
      <c r="X23" s="429"/>
      <c r="Y23" s="430"/>
      <c r="Z23" s="431"/>
      <c r="AA23" s="432"/>
      <c r="AB23" s="430"/>
      <c r="AC23" s="433"/>
      <c r="AD23" s="433"/>
      <c r="AE23" s="433"/>
      <c r="AF23" s="435"/>
      <c r="AG23" s="429"/>
      <c r="AH23" s="430"/>
      <c r="AI23" s="431"/>
      <c r="AJ23" s="432"/>
      <c r="AK23" s="430"/>
      <c r="AL23" s="433"/>
      <c r="AM23" s="433"/>
      <c r="AN23" s="433"/>
      <c r="AO23" s="435"/>
      <c r="AP23" s="429"/>
      <c r="AQ23" s="430"/>
      <c r="AR23" s="431"/>
      <c r="AS23" s="432"/>
      <c r="AT23" s="430"/>
      <c r="AU23" s="433"/>
      <c r="AV23" s="433"/>
      <c r="AW23" s="433"/>
      <c r="AX23" s="435"/>
      <c r="AY23" s="429"/>
      <c r="AZ23" s="430"/>
      <c r="BA23" s="431"/>
      <c r="BB23" s="432"/>
      <c r="BC23" s="430"/>
      <c r="BD23" s="433"/>
      <c r="BE23" s="433"/>
      <c r="BF23" s="433"/>
      <c r="BG23" s="435"/>
      <c r="BH23" s="429">
        <v>4</v>
      </c>
      <c r="BI23" s="430">
        <v>1</v>
      </c>
      <c r="BJ23" s="431">
        <v>2</v>
      </c>
      <c r="BK23" s="432" t="s">
        <v>62</v>
      </c>
      <c r="BL23" s="430">
        <v>8</v>
      </c>
      <c r="BM23" s="433"/>
      <c r="BN23" s="433">
        <v>16</v>
      </c>
      <c r="BO23" s="433"/>
      <c r="BP23" s="435"/>
      <c r="BQ23" s="429"/>
      <c r="BR23" s="430"/>
      <c r="BS23" s="431"/>
      <c r="BT23" s="432"/>
      <c r="BU23" s="430"/>
      <c r="BV23" s="433"/>
      <c r="BW23" s="433"/>
      <c r="BX23" s="433"/>
      <c r="BY23" s="435"/>
      <c r="BZ23" s="247">
        <f t="shared" si="4"/>
        <v>4</v>
      </c>
      <c r="CA23" s="433">
        <f t="shared" si="1"/>
        <v>1</v>
      </c>
      <c r="CB23" s="430">
        <f t="shared" si="2"/>
        <v>2</v>
      </c>
      <c r="CC23" s="443">
        <f t="shared" si="5"/>
        <v>24</v>
      </c>
    </row>
    <row r="24" spans="1:81" s="91" customFormat="1" ht="13.5" thickBot="1">
      <c r="A24" s="427" t="s">
        <v>101</v>
      </c>
      <c r="B24" s="449" t="s">
        <v>213</v>
      </c>
      <c r="C24" s="99" t="str">
        <f t="shared" si="3"/>
        <v>Enz1-O12-VII</v>
      </c>
      <c r="D24" s="469" t="s">
        <v>214</v>
      </c>
      <c r="E24" s="460" t="str">
        <f>E23</f>
        <v>RE2</v>
      </c>
      <c r="F24" s="461"/>
      <c r="G24" s="462"/>
      <c r="H24" s="463"/>
      <c r="I24" s="464"/>
      <c r="J24" s="462"/>
      <c r="K24" s="465"/>
      <c r="L24" s="465"/>
      <c r="M24" s="465"/>
      <c r="N24" s="467"/>
      <c r="O24" s="461"/>
      <c r="P24" s="462"/>
      <c r="Q24" s="463"/>
      <c r="R24" s="464"/>
      <c r="S24" s="462"/>
      <c r="T24" s="465"/>
      <c r="U24" s="465"/>
      <c r="V24" s="465"/>
      <c r="W24" s="467"/>
      <c r="X24" s="461"/>
      <c r="Y24" s="462"/>
      <c r="Z24" s="463"/>
      <c r="AA24" s="464"/>
      <c r="AB24" s="462"/>
      <c r="AC24" s="465"/>
      <c r="AD24" s="465"/>
      <c r="AE24" s="465"/>
      <c r="AF24" s="467"/>
      <c r="AG24" s="461"/>
      <c r="AH24" s="462"/>
      <c r="AI24" s="463"/>
      <c r="AJ24" s="464"/>
      <c r="AK24" s="462"/>
      <c r="AL24" s="465"/>
      <c r="AM24" s="465"/>
      <c r="AN24" s="465"/>
      <c r="AO24" s="467"/>
      <c r="AP24" s="461"/>
      <c r="AQ24" s="462"/>
      <c r="AR24" s="463"/>
      <c r="AS24" s="464"/>
      <c r="AT24" s="462"/>
      <c r="AU24" s="465"/>
      <c r="AV24" s="465"/>
      <c r="AW24" s="465"/>
      <c r="AX24" s="467"/>
      <c r="AY24" s="461"/>
      <c r="AZ24" s="462"/>
      <c r="BA24" s="463"/>
      <c r="BB24" s="464"/>
      <c r="BC24" s="462"/>
      <c r="BD24" s="465"/>
      <c r="BE24" s="465"/>
      <c r="BF24" s="465"/>
      <c r="BG24" s="467"/>
      <c r="BH24" s="461">
        <v>4</v>
      </c>
      <c r="BI24" s="462">
        <v>1</v>
      </c>
      <c r="BJ24" s="463">
        <v>3</v>
      </c>
      <c r="BK24" s="464" t="s">
        <v>62</v>
      </c>
      <c r="BL24" s="462">
        <v>8</v>
      </c>
      <c r="BM24" s="465"/>
      <c r="BN24" s="465">
        <v>16</v>
      </c>
      <c r="BO24" s="465"/>
      <c r="BP24" s="467"/>
      <c r="BQ24" s="461"/>
      <c r="BR24" s="462"/>
      <c r="BS24" s="463"/>
      <c r="BT24" s="464"/>
      <c r="BU24" s="462"/>
      <c r="BV24" s="465"/>
      <c r="BW24" s="465"/>
      <c r="BX24" s="465"/>
      <c r="BY24" s="467"/>
      <c r="BZ24" s="248">
        <f t="shared" si="4"/>
        <v>4</v>
      </c>
      <c r="CA24" s="440">
        <f t="shared" si="1"/>
        <v>1</v>
      </c>
      <c r="CB24" s="437">
        <f t="shared" si="2"/>
        <v>3</v>
      </c>
      <c r="CC24" s="444">
        <f t="shared" si="5"/>
        <v>24</v>
      </c>
    </row>
    <row r="25" spans="1:81" s="91" customFormat="1" ht="25.5">
      <c r="A25" s="80" t="s">
        <v>102</v>
      </c>
      <c r="B25" s="104" t="s">
        <v>229</v>
      </c>
      <c r="C25" s="86" t="str">
        <f t="shared" si="3"/>
        <v>Enz1-O13-VII</v>
      </c>
      <c r="D25" s="182" t="s">
        <v>215</v>
      </c>
      <c r="E25" s="118" t="str">
        <f>E15</f>
        <v>RE3/2</v>
      </c>
      <c r="F25" s="152"/>
      <c r="G25" s="153"/>
      <c r="H25" s="154"/>
      <c r="I25" s="126"/>
      <c r="J25" s="153"/>
      <c r="K25" s="76"/>
      <c r="L25" s="76"/>
      <c r="M25" s="76"/>
      <c r="N25" s="155"/>
      <c r="O25" s="152"/>
      <c r="P25" s="153"/>
      <c r="Q25" s="154"/>
      <c r="R25" s="126"/>
      <c r="S25" s="153"/>
      <c r="T25" s="76"/>
      <c r="U25" s="76"/>
      <c r="V25" s="76"/>
      <c r="W25" s="155"/>
      <c r="X25" s="152"/>
      <c r="Y25" s="153"/>
      <c r="Z25" s="154"/>
      <c r="AA25" s="126"/>
      <c r="AB25" s="153"/>
      <c r="AC25" s="76"/>
      <c r="AD25" s="76"/>
      <c r="AE25" s="76"/>
      <c r="AF25" s="155"/>
      <c r="AG25" s="152"/>
      <c r="AH25" s="153"/>
      <c r="AI25" s="154"/>
      <c r="AJ25" s="126"/>
      <c r="AK25" s="153"/>
      <c r="AL25" s="76"/>
      <c r="AM25" s="76"/>
      <c r="AN25" s="76"/>
      <c r="AO25" s="155"/>
      <c r="AP25" s="152"/>
      <c r="AQ25" s="153"/>
      <c r="AR25" s="154"/>
      <c r="AS25" s="126"/>
      <c r="AT25" s="153"/>
      <c r="AU25" s="76"/>
      <c r="AV25" s="76"/>
      <c r="AW25" s="76"/>
      <c r="AX25" s="155"/>
      <c r="AY25" s="152"/>
      <c r="AZ25" s="153"/>
      <c r="BA25" s="154"/>
      <c r="BB25" s="126"/>
      <c r="BC25" s="153"/>
      <c r="BD25" s="76"/>
      <c r="BE25" s="76"/>
      <c r="BF25" s="76"/>
      <c r="BG25" s="155"/>
      <c r="BH25" s="152">
        <v>4</v>
      </c>
      <c r="BI25" s="153">
        <v>1</v>
      </c>
      <c r="BJ25" s="154">
        <v>2</v>
      </c>
      <c r="BK25" s="126"/>
      <c r="BL25" s="153">
        <v>16</v>
      </c>
      <c r="BM25" s="76"/>
      <c r="BN25" s="76">
        <v>12</v>
      </c>
      <c r="BO25" s="76"/>
      <c r="BP25" s="155"/>
      <c r="BQ25" s="152"/>
      <c r="BR25" s="153"/>
      <c r="BS25" s="154"/>
      <c r="BT25" s="126"/>
      <c r="BU25" s="153"/>
      <c r="BV25" s="76"/>
      <c r="BW25" s="76"/>
      <c r="BX25" s="76"/>
      <c r="BY25" s="155"/>
      <c r="BZ25" s="245">
        <f t="shared" si="4"/>
        <v>4</v>
      </c>
      <c r="CA25" s="68">
        <f t="shared" si="1"/>
        <v>1</v>
      </c>
      <c r="CB25" s="141">
        <f t="shared" si="2"/>
        <v>2</v>
      </c>
      <c r="CC25" s="132">
        <f t="shared" si="5"/>
        <v>28</v>
      </c>
    </row>
    <row r="26" spans="1:81" s="91" customFormat="1" ht="26.25" thickBot="1">
      <c r="A26" s="100" t="s">
        <v>103</v>
      </c>
      <c r="B26" s="107" t="s">
        <v>230</v>
      </c>
      <c r="C26" s="87" t="str">
        <f t="shared" si="3"/>
        <v>Enz1-O14-VII</v>
      </c>
      <c r="D26" s="183" t="s">
        <v>220</v>
      </c>
      <c r="E26" s="119" t="str">
        <f>E15</f>
        <v>RE3/2</v>
      </c>
      <c r="F26" s="156"/>
      <c r="G26" s="157"/>
      <c r="H26" s="158"/>
      <c r="I26" s="127"/>
      <c r="J26" s="159"/>
      <c r="K26" s="160"/>
      <c r="L26" s="160"/>
      <c r="M26" s="160"/>
      <c r="N26" s="161"/>
      <c r="O26" s="156"/>
      <c r="P26" s="157"/>
      <c r="Q26" s="158"/>
      <c r="R26" s="127"/>
      <c r="S26" s="159"/>
      <c r="T26" s="160"/>
      <c r="U26" s="160"/>
      <c r="V26" s="160"/>
      <c r="W26" s="161"/>
      <c r="X26" s="156"/>
      <c r="Y26" s="157"/>
      <c r="Z26" s="158"/>
      <c r="AA26" s="127"/>
      <c r="AB26" s="159"/>
      <c r="AC26" s="160"/>
      <c r="AD26" s="160"/>
      <c r="AE26" s="160"/>
      <c r="AF26" s="161"/>
      <c r="AG26" s="156"/>
      <c r="AH26" s="157"/>
      <c r="AI26" s="158"/>
      <c r="AJ26" s="127"/>
      <c r="AK26" s="159"/>
      <c r="AL26" s="160"/>
      <c r="AM26" s="160"/>
      <c r="AN26" s="160"/>
      <c r="AO26" s="161"/>
      <c r="AP26" s="156"/>
      <c r="AQ26" s="157"/>
      <c r="AR26" s="158"/>
      <c r="AS26" s="127"/>
      <c r="AT26" s="159"/>
      <c r="AU26" s="160"/>
      <c r="AV26" s="160"/>
      <c r="AW26" s="160"/>
      <c r="AX26" s="161"/>
      <c r="AY26" s="156"/>
      <c r="AZ26" s="157"/>
      <c r="BA26" s="158"/>
      <c r="BB26" s="127"/>
      <c r="BC26" s="159"/>
      <c r="BD26" s="160"/>
      <c r="BE26" s="160"/>
      <c r="BF26" s="160"/>
      <c r="BG26" s="161"/>
      <c r="BH26" s="156">
        <v>4</v>
      </c>
      <c r="BI26" s="157">
        <v>1</v>
      </c>
      <c r="BJ26" s="158">
        <v>3</v>
      </c>
      <c r="BK26" s="127"/>
      <c r="BL26" s="159">
        <v>12</v>
      </c>
      <c r="BM26" s="160"/>
      <c r="BN26" s="160">
        <v>16</v>
      </c>
      <c r="BO26" s="160"/>
      <c r="BP26" s="161"/>
      <c r="BQ26" s="156"/>
      <c r="BR26" s="157"/>
      <c r="BS26" s="158"/>
      <c r="BT26" s="127"/>
      <c r="BU26" s="159"/>
      <c r="BV26" s="160"/>
      <c r="BW26" s="160"/>
      <c r="BX26" s="160"/>
      <c r="BY26" s="161"/>
      <c r="BZ26" s="246">
        <f t="shared" si="4"/>
        <v>4</v>
      </c>
      <c r="CA26" s="136">
        <f t="shared" si="1"/>
        <v>1</v>
      </c>
      <c r="CB26" s="134">
        <f t="shared" si="2"/>
        <v>3</v>
      </c>
      <c r="CC26" s="140">
        <f t="shared" si="5"/>
        <v>28</v>
      </c>
    </row>
    <row r="27" spans="1:81" s="91" customFormat="1" ht="12.75">
      <c r="A27" s="425" t="s">
        <v>104</v>
      </c>
      <c r="B27" s="426" t="s">
        <v>39</v>
      </c>
      <c r="C27" s="98" t="str">
        <f t="shared" si="3"/>
        <v>Enz1-O15-VII</v>
      </c>
      <c r="D27" s="468" t="s">
        <v>216</v>
      </c>
      <c r="E27" s="446" t="s">
        <v>56</v>
      </c>
      <c r="F27" s="470"/>
      <c r="G27" s="471"/>
      <c r="H27" s="472"/>
      <c r="I27" s="473"/>
      <c r="J27" s="430"/>
      <c r="K27" s="433"/>
      <c r="L27" s="433"/>
      <c r="M27" s="433"/>
      <c r="N27" s="435"/>
      <c r="O27" s="470"/>
      <c r="P27" s="471"/>
      <c r="Q27" s="472"/>
      <c r="R27" s="473"/>
      <c r="S27" s="430"/>
      <c r="T27" s="433"/>
      <c r="U27" s="433"/>
      <c r="V27" s="433"/>
      <c r="W27" s="435"/>
      <c r="X27" s="470"/>
      <c r="Y27" s="471"/>
      <c r="Z27" s="472"/>
      <c r="AA27" s="473"/>
      <c r="AB27" s="430"/>
      <c r="AC27" s="433"/>
      <c r="AD27" s="433"/>
      <c r="AE27" s="433"/>
      <c r="AF27" s="435"/>
      <c r="AG27" s="470"/>
      <c r="AH27" s="471"/>
      <c r="AI27" s="472"/>
      <c r="AJ27" s="473"/>
      <c r="AK27" s="430"/>
      <c r="AL27" s="433"/>
      <c r="AM27" s="433"/>
      <c r="AN27" s="433"/>
      <c r="AO27" s="435"/>
      <c r="AP27" s="470"/>
      <c r="AQ27" s="471"/>
      <c r="AR27" s="472"/>
      <c r="AS27" s="473"/>
      <c r="AT27" s="430"/>
      <c r="AU27" s="433"/>
      <c r="AV27" s="433"/>
      <c r="AW27" s="433"/>
      <c r="AX27" s="435"/>
      <c r="AY27" s="470"/>
      <c r="AZ27" s="471"/>
      <c r="BA27" s="472"/>
      <c r="BB27" s="473"/>
      <c r="BC27" s="430"/>
      <c r="BD27" s="433"/>
      <c r="BE27" s="433"/>
      <c r="BF27" s="433"/>
      <c r="BG27" s="435"/>
      <c r="BH27" s="470">
        <v>3</v>
      </c>
      <c r="BI27" s="471">
        <v>1</v>
      </c>
      <c r="BJ27" s="472">
        <v>0</v>
      </c>
      <c r="BK27" s="473"/>
      <c r="BL27" s="430">
        <v>16</v>
      </c>
      <c r="BM27" s="433"/>
      <c r="BN27" s="433"/>
      <c r="BO27" s="433"/>
      <c r="BP27" s="435">
        <v>8</v>
      </c>
      <c r="BQ27" s="470"/>
      <c r="BR27" s="471"/>
      <c r="BS27" s="472"/>
      <c r="BT27" s="473"/>
      <c r="BU27" s="430"/>
      <c r="BV27" s="433"/>
      <c r="BW27" s="433"/>
      <c r="BX27" s="433"/>
      <c r="BY27" s="435"/>
      <c r="BZ27" s="247">
        <f t="shared" si="4"/>
        <v>3</v>
      </c>
      <c r="CA27" s="433">
        <f t="shared" si="1"/>
        <v>1</v>
      </c>
      <c r="CB27" s="430">
        <f t="shared" si="2"/>
        <v>0</v>
      </c>
      <c r="CC27" s="443">
        <f t="shared" si="5"/>
        <v>24</v>
      </c>
    </row>
    <row r="28" spans="1:81" s="91" customFormat="1" ht="26.25" thickBot="1">
      <c r="A28" s="427" t="s">
        <v>105</v>
      </c>
      <c r="B28" s="449" t="s">
        <v>217</v>
      </c>
      <c r="C28" s="99" t="str">
        <f t="shared" si="3"/>
        <v>Enz1-O16-VII</v>
      </c>
      <c r="D28" s="469" t="s">
        <v>216</v>
      </c>
      <c r="E28" s="460" t="str">
        <f>E27</f>
        <v>RE1</v>
      </c>
      <c r="F28" s="474"/>
      <c r="G28" s="475"/>
      <c r="H28" s="476"/>
      <c r="I28" s="477"/>
      <c r="J28" s="462"/>
      <c r="K28" s="465"/>
      <c r="L28" s="465"/>
      <c r="M28" s="465"/>
      <c r="N28" s="467"/>
      <c r="O28" s="474"/>
      <c r="P28" s="475"/>
      <c r="Q28" s="476"/>
      <c r="R28" s="477"/>
      <c r="S28" s="462"/>
      <c r="T28" s="465"/>
      <c r="U28" s="465"/>
      <c r="V28" s="465"/>
      <c r="W28" s="467"/>
      <c r="X28" s="474"/>
      <c r="Y28" s="475"/>
      <c r="Z28" s="476"/>
      <c r="AA28" s="477"/>
      <c r="AB28" s="462"/>
      <c r="AC28" s="465"/>
      <c r="AD28" s="465"/>
      <c r="AE28" s="465"/>
      <c r="AF28" s="467"/>
      <c r="AG28" s="474"/>
      <c r="AH28" s="475"/>
      <c r="AI28" s="476"/>
      <c r="AJ28" s="477"/>
      <c r="AK28" s="462"/>
      <c r="AL28" s="465"/>
      <c r="AM28" s="465"/>
      <c r="AN28" s="465"/>
      <c r="AO28" s="467"/>
      <c r="AP28" s="474"/>
      <c r="AQ28" s="475"/>
      <c r="AR28" s="476"/>
      <c r="AS28" s="477"/>
      <c r="AT28" s="462"/>
      <c r="AU28" s="465"/>
      <c r="AV28" s="465"/>
      <c r="AW28" s="465"/>
      <c r="AX28" s="467"/>
      <c r="AY28" s="474"/>
      <c r="AZ28" s="475"/>
      <c r="BA28" s="476"/>
      <c r="BB28" s="477"/>
      <c r="BC28" s="462"/>
      <c r="BD28" s="465"/>
      <c r="BE28" s="465"/>
      <c r="BF28" s="465"/>
      <c r="BG28" s="467"/>
      <c r="BH28" s="474">
        <v>3</v>
      </c>
      <c r="BI28" s="475">
        <v>1</v>
      </c>
      <c r="BJ28" s="476">
        <v>0</v>
      </c>
      <c r="BK28" s="477"/>
      <c r="BL28" s="462">
        <v>8</v>
      </c>
      <c r="BM28" s="465"/>
      <c r="BN28" s="465"/>
      <c r="BO28" s="465"/>
      <c r="BP28" s="467">
        <v>16</v>
      </c>
      <c r="BQ28" s="474"/>
      <c r="BR28" s="475"/>
      <c r="BS28" s="476"/>
      <c r="BT28" s="477"/>
      <c r="BU28" s="462"/>
      <c r="BV28" s="465"/>
      <c r="BW28" s="465"/>
      <c r="BX28" s="465"/>
      <c r="BY28" s="467"/>
      <c r="BZ28" s="248">
        <f t="shared" si="4"/>
        <v>3</v>
      </c>
      <c r="CA28" s="440">
        <f t="shared" si="1"/>
        <v>1</v>
      </c>
      <c r="CB28" s="437">
        <f t="shared" si="2"/>
        <v>0</v>
      </c>
      <c r="CC28" s="444">
        <f t="shared" si="5"/>
        <v>24</v>
      </c>
    </row>
    <row r="29" spans="1:81" s="91" customFormat="1" ht="12.75">
      <c r="A29" s="80" t="s">
        <v>106</v>
      </c>
      <c r="B29" s="104" t="s">
        <v>107</v>
      </c>
      <c r="C29" s="86" t="str">
        <f t="shared" si="3"/>
        <v>Enz1-O17-VII</v>
      </c>
      <c r="D29" s="182" t="s">
        <v>140</v>
      </c>
      <c r="E29" s="118" t="str">
        <f>E27</f>
        <v>RE1</v>
      </c>
      <c r="F29" s="162"/>
      <c r="G29" s="163"/>
      <c r="H29" s="164"/>
      <c r="I29" s="128"/>
      <c r="J29" s="153"/>
      <c r="K29" s="76"/>
      <c r="L29" s="76"/>
      <c r="M29" s="76"/>
      <c r="N29" s="155"/>
      <c r="O29" s="162"/>
      <c r="P29" s="163"/>
      <c r="Q29" s="164"/>
      <c r="R29" s="128"/>
      <c r="S29" s="153"/>
      <c r="T29" s="76"/>
      <c r="U29" s="76"/>
      <c r="V29" s="76"/>
      <c r="W29" s="155"/>
      <c r="X29" s="162"/>
      <c r="Y29" s="163"/>
      <c r="Z29" s="164"/>
      <c r="AA29" s="128"/>
      <c r="AB29" s="153"/>
      <c r="AC29" s="76"/>
      <c r="AD29" s="76"/>
      <c r="AE29" s="76"/>
      <c r="AF29" s="155"/>
      <c r="AG29" s="162"/>
      <c r="AH29" s="163"/>
      <c r="AI29" s="164"/>
      <c r="AJ29" s="128"/>
      <c r="AK29" s="153"/>
      <c r="AL29" s="76"/>
      <c r="AM29" s="76"/>
      <c r="AN29" s="76"/>
      <c r="AO29" s="155"/>
      <c r="AP29" s="162"/>
      <c r="AQ29" s="163"/>
      <c r="AR29" s="164"/>
      <c r="AS29" s="128"/>
      <c r="AT29" s="153"/>
      <c r="AU29" s="76"/>
      <c r="AV29" s="76"/>
      <c r="AW29" s="76"/>
      <c r="AX29" s="155"/>
      <c r="AY29" s="162"/>
      <c r="AZ29" s="163"/>
      <c r="BA29" s="164"/>
      <c r="BB29" s="128"/>
      <c r="BC29" s="153"/>
      <c r="BD29" s="76"/>
      <c r="BE29" s="76"/>
      <c r="BF29" s="76"/>
      <c r="BG29" s="155"/>
      <c r="BH29" s="162">
        <v>4</v>
      </c>
      <c r="BI29" s="163">
        <v>1</v>
      </c>
      <c r="BJ29" s="164">
        <v>1</v>
      </c>
      <c r="BK29" s="128" t="s">
        <v>62</v>
      </c>
      <c r="BL29" s="153">
        <v>16</v>
      </c>
      <c r="BM29" s="76"/>
      <c r="BN29" s="76">
        <v>8</v>
      </c>
      <c r="BO29" s="76"/>
      <c r="BP29" s="155"/>
      <c r="BQ29" s="162"/>
      <c r="BR29" s="163"/>
      <c r="BS29" s="164"/>
      <c r="BT29" s="128"/>
      <c r="BU29" s="153"/>
      <c r="BV29" s="76"/>
      <c r="BW29" s="76"/>
      <c r="BX29" s="76"/>
      <c r="BY29" s="155"/>
      <c r="BZ29" s="245">
        <f t="shared" si="4"/>
        <v>4</v>
      </c>
      <c r="CA29" s="68">
        <f t="shared" si="1"/>
        <v>1</v>
      </c>
      <c r="CB29" s="141">
        <f t="shared" si="2"/>
        <v>1</v>
      </c>
      <c r="CC29" s="132">
        <f t="shared" si="5"/>
        <v>24</v>
      </c>
    </row>
    <row r="30" spans="1:81" s="91" customFormat="1" ht="13.5" thickBot="1">
      <c r="A30" s="100" t="s">
        <v>108</v>
      </c>
      <c r="B30" s="103" t="s">
        <v>218</v>
      </c>
      <c r="C30" s="108" t="str">
        <f t="shared" si="3"/>
        <v>Enz1-O18-VII</v>
      </c>
      <c r="D30" s="181" t="s">
        <v>140</v>
      </c>
      <c r="E30" s="117" t="str">
        <f>E27</f>
        <v>RE1</v>
      </c>
      <c r="F30" s="147"/>
      <c r="G30" s="148"/>
      <c r="H30" s="149"/>
      <c r="I30" s="125"/>
      <c r="J30" s="148"/>
      <c r="K30" s="150"/>
      <c r="L30" s="150"/>
      <c r="M30" s="150"/>
      <c r="N30" s="151"/>
      <c r="O30" s="147"/>
      <c r="P30" s="148"/>
      <c r="Q30" s="149"/>
      <c r="R30" s="125"/>
      <c r="S30" s="148"/>
      <c r="T30" s="150"/>
      <c r="U30" s="150"/>
      <c r="V30" s="150"/>
      <c r="W30" s="151"/>
      <c r="X30" s="147"/>
      <c r="Y30" s="148"/>
      <c r="Z30" s="149"/>
      <c r="AA30" s="125"/>
      <c r="AB30" s="148"/>
      <c r="AC30" s="150"/>
      <c r="AD30" s="150"/>
      <c r="AE30" s="150"/>
      <c r="AF30" s="151"/>
      <c r="AG30" s="147"/>
      <c r="AH30" s="148"/>
      <c r="AI30" s="149"/>
      <c r="AJ30" s="125"/>
      <c r="AK30" s="148"/>
      <c r="AL30" s="150"/>
      <c r="AM30" s="150"/>
      <c r="AN30" s="150"/>
      <c r="AO30" s="151"/>
      <c r="AP30" s="147"/>
      <c r="AQ30" s="148"/>
      <c r="AR30" s="149"/>
      <c r="AS30" s="125"/>
      <c r="AT30" s="148"/>
      <c r="AU30" s="150"/>
      <c r="AV30" s="150"/>
      <c r="AW30" s="150"/>
      <c r="AX30" s="151"/>
      <c r="AY30" s="147"/>
      <c r="AZ30" s="148"/>
      <c r="BA30" s="149"/>
      <c r="BB30" s="125"/>
      <c r="BC30" s="148"/>
      <c r="BD30" s="150"/>
      <c r="BE30" s="150"/>
      <c r="BF30" s="150"/>
      <c r="BG30" s="151"/>
      <c r="BH30" s="147">
        <v>4</v>
      </c>
      <c r="BI30" s="148">
        <v>1</v>
      </c>
      <c r="BJ30" s="149">
        <v>0</v>
      </c>
      <c r="BK30" s="125" t="s">
        <v>62</v>
      </c>
      <c r="BL30" s="148">
        <v>16</v>
      </c>
      <c r="BM30" s="150">
        <v>8</v>
      </c>
      <c r="BN30" s="150"/>
      <c r="BO30" s="150"/>
      <c r="BP30" s="151"/>
      <c r="BQ30" s="147"/>
      <c r="BR30" s="148"/>
      <c r="BS30" s="149"/>
      <c r="BT30" s="125"/>
      <c r="BU30" s="148"/>
      <c r="BV30" s="150"/>
      <c r="BW30" s="150"/>
      <c r="BX30" s="150"/>
      <c r="BY30" s="151"/>
      <c r="BZ30" s="246">
        <f t="shared" si="4"/>
        <v>4</v>
      </c>
      <c r="CA30" s="136">
        <f t="shared" si="1"/>
        <v>1</v>
      </c>
      <c r="CB30" s="134">
        <f t="shared" si="2"/>
        <v>0</v>
      </c>
      <c r="CC30" s="140">
        <f t="shared" si="5"/>
        <v>24</v>
      </c>
    </row>
    <row r="31" spans="1:86" s="91" customFormat="1" ht="12.75">
      <c r="A31" s="425" t="s">
        <v>109</v>
      </c>
      <c r="B31" s="426" t="s">
        <v>110</v>
      </c>
      <c r="C31" s="110" t="str">
        <f t="shared" si="3"/>
        <v>Enz1-O19-VIII</v>
      </c>
      <c r="D31" s="468" t="s">
        <v>133</v>
      </c>
      <c r="E31" s="446" t="str">
        <f>E14</f>
        <v>RE5</v>
      </c>
      <c r="F31" s="470"/>
      <c r="G31" s="471"/>
      <c r="H31" s="472"/>
      <c r="I31" s="473"/>
      <c r="J31" s="430"/>
      <c r="K31" s="433"/>
      <c r="L31" s="433"/>
      <c r="M31" s="433"/>
      <c r="N31" s="435"/>
      <c r="O31" s="470"/>
      <c r="P31" s="471"/>
      <c r="Q31" s="472"/>
      <c r="R31" s="473"/>
      <c r="S31" s="430"/>
      <c r="T31" s="433"/>
      <c r="U31" s="433"/>
      <c r="V31" s="433"/>
      <c r="W31" s="435"/>
      <c r="X31" s="470"/>
      <c r="Y31" s="471"/>
      <c r="Z31" s="472"/>
      <c r="AA31" s="473"/>
      <c r="AB31" s="430"/>
      <c r="AC31" s="433"/>
      <c r="AD31" s="433"/>
      <c r="AE31" s="433"/>
      <c r="AF31" s="435"/>
      <c r="AG31" s="470"/>
      <c r="AH31" s="471"/>
      <c r="AI31" s="472"/>
      <c r="AJ31" s="473"/>
      <c r="AK31" s="430"/>
      <c r="AL31" s="433"/>
      <c r="AM31" s="433"/>
      <c r="AN31" s="433"/>
      <c r="AO31" s="435"/>
      <c r="AP31" s="470"/>
      <c r="AQ31" s="471"/>
      <c r="AR31" s="472"/>
      <c r="AS31" s="473"/>
      <c r="AT31" s="430"/>
      <c r="AU31" s="433"/>
      <c r="AV31" s="433"/>
      <c r="AW31" s="433"/>
      <c r="AX31" s="435"/>
      <c r="AY31" s="470"/>
      <c r="AZ31" s="471"/>
      <c r="BA31" s="472"/>
      <c r="BB31" s="473"/>
      <c r="BC31" s="430"/>
      <c r="BD31" s="433"/>
      <c r="BE31" s="433"/>
      <c r="BF31" s="433"/>
      <c r="BG31" s="435"/>
      <c r="BH31" s="470"/>
      <c r="BI31" s="471"/>
      <c r="BJ31" s="472"/>
      <c r="BK31" s="473"/>
      <c r="BL31" s="430"/>
      <c r="BM31" s="433"/>
      <c r="BN31" s="433"/>
      <c r="BO31" s="433"/>
      <c r="BP31" s="435"/>
      <c r="BQ31" s="470">
        <v>3</v>
      </c>
      <c r="BR31" s="471">
        <v>1</v>
      </c>
      <c r="BS31" s="472">
        <v>2</v>
      </c>
      <c r="BT31" s="473"/>
      <c r="BU31" s="430">
        <v>8</v>
      </c>
      <c r="BV31" s="433"/>
      <c r="BW31" s="433">
        <v>16</v>
      </c>
      <c r="BX31" s="433"/>
      <c r="BY31" s="435"/>
      <c r="BZ31" s="247">
        <f t="shared" si="4"/>
        <v>3</v>
      </c>
      <c r="CA31" s="433">
        <f t="shared" si="1"/>
        <v>1</v>
      </c>
      <c r="CB31" s="430">
        <f t="shared" si="2"/>
        <v>2</v>
      </c>
      <c r="CC31" s="443">
        <f t="shared" si="5"/>
        <v>24</v>
      </c>
      <c r="CE31" s="541" t="s">
        <v>240</v>
      </c>
      <c r="CF31" s="541"/>
      <c r="CG31" s="541"/>
      <c r="CH31" s="541"/>
    </row>
    <row r="32" spans="1:86" s="91" customFormat="1" ht="26.25" thickBot="1">
      <c r="A32" s="427" t="s">
        <v>111</v>
      </c>
      <c r="B32" s="449" t="s">
        <v>219</v>
      </c>
      <c r="C32" s="111" t="str">
        <f t="shared" si="3"/>
        <v>Enz1-O20-VIII</v>
      </c>
      <c r="D32" s="469" t="s">
        <v>134</v>
      </c>
      <c r="E32" s="460" t="str">
        <f>E14</f>
        <v>RE5</v>
      </c>
      <c r="F32" s="461"/>
      <c r="G32" s="462"/>
      <c r="H32" s="463"/>
      <c r="I32" s="464"/>
      <c r="J32" s="462"/>
      <c r="K32" s="465"/>
      <c r="L32" s="465"/>
      <c r="M32" s="465"/>
      <c r="N32" s="467"/>
      <c r="O32" s="461"/>
      <c r="P32" s="462"/>
      <c r="Q32" s="463"/>
      <c r="R32" s="464"/>
      <c r="S32" s="462"/>
      <c r="T32" s="465"/>
      <c r="U32" s="465"/>
      <c r="V32" s="465"/>
      <c r="W32" s="467"/>
      <c r="X32" s="461"/>
      <c r="Y32" s="462"/>
      <c r="Z32" s="463"/>
      <c r="AA32" s="464"/>
      <c r="AB32" s="462"/>
      <c r="AC32" s="465"/>
      <c r="AD32" s="465"/>
      <c r="AE32" s="465"/>
      <c r="AF32" s="467"/>
      <c r="AG32" s="461"/>
      <c r="AH32" s="462"/>
      <c r="AI32" s="463"/>
      <c r="AJ32" s="464"/>
      <c r="AK32" s="462"/>
      <c r="AL32" s="465"/>
      <c r="AM32" s="465"/>
      <c r="AN32" s="465"/>
      <c r="AO32" s="467"/>
      <c r="AP32" s="461"/>
      <c r="AQ32" s="462"/>
      <c r="AR32" s="463"/>
      <c r="AS32" s="464"/>
      <c r="AT32" s="462"/>
      <c r="AU32" s="465"/>
      <c r="AV32" s="465"/>
      <c r="AW32" s="465"/>
      <c r="AX32" s="467"/>
      <c r="AY32" s="461"/>
      <c r="AZ32" s="462"/>
      <c r="BA32" s="463"/>
      <c r="BB32" s="464"/>
      <c r="BC32" s="462"/>
      <c r="BD32" s="465"/>
      <c r="BE32" s="465"/>
      <c r="BF32" s="465"/>
      <c r="BG32" s="467"/>
      <c r="BH32" s="461"/>
      <c r="BI32" s="462"/>
      <c r="BJ32" s="463"/>
      <c r="BK32" s="464"/>
      <c r="BL32" s="462"/>
      <c r="BM32" s="465"/>
      <c r="BN32" s="465"/>
      <c r="BO32" s="465"/>
      <c r="BP32" s="467"/>
      <c r="BQ32" s="461">
        <v>3</v>
      </c>
      <c r="BR32" s="462">
        <v>1</v>
      </c>
      <c r="BS32" s="463">
        <v>2</v>
      </c>
      <c r="BT32" s="464"/>
      <c r="BU32" s="462">
        <v>8</v>
      </c>
      <c r="BV32" s="465"/>
      <c r="BW32" s="465">
        <v>16</v>
      </c>
      <c r="BX32" s="465"/>
      <c r="BY32" s="467"/>
      <c r="BZ32" s="248">
        <f t="shared" si="4"/>
        <v>3</v>
      </c>
      <c r="CA32" s="440">
        <f t="shared" si="1"/>
        <v>1</v>
      </c>
      <c r="CB32" s="437">
        <f t="shared" si="2"/>
        <v>2</v>
      </c>
      <c r="CC32" s="444">
        <f t="shared" si="5"/>
        <v>24</v>
      </c>
      <c r="CE32" s="236" t="str">
        <f>CE11</f>
        <v>ECTS</v>
      </c>
      <c r="CF32" s="237" t="str">
        <f>CF11</f>
        <v>ECTS(n)</v>
      </c>
      <c r="CG32" s="237" t="str">
        <f>CG11</f>
        <v>ECTS(p)</v>
      </c>
      <c r="CH32" s="236" t="str">
        <f>CH11</f>
        <v>godz.</v>
      </c>
    </row>
    <row r="33" spans="1:86" s="91" customFormat="1" ht="12.75">
      <c r="A33" s="80" t="s">
        <v>112</v>
      </c>
      <c r="B33" s="104" t="s">
        <v>113</v>
      </c>
      <c r="C33" s="109" t="str">
        <f t="shared" si="3"/>
        <v>Enz1-O21-VIII</v>
      </c>
      <c r="D33" s="182" t="s">
        <v>220</v>
      </c>
      <c r="E33" s="118" t="str">
        <f>E21</f>
        <v>RE3/2</v>
      </c>
      <c r="F33" s="152"/>
      <c r="G33" s="153"/>
      <c r="H33" s="154"/>
      <c r="I33" s="126"/>
      <c r="J33" s="153"/>
      <c r="K33" s="76"/>
      <c r="L33" s="76"/>
      <c r="M33" s="76"/>
      <c r="N33" s="155"/>
      <c r="O33" s="152"/>
      <c r="P33" s="153"/>
      <c r="Q33" s="154"/>
      <c r="R33" s="126"/>
      <c r="S33" s="153"/>
      <c r="T33" s="76"/>
      <c r="U33" s="76"/>
      <c r="V33" s="76"/>
      <c r="W33" s="155"/>
      <c r="X33" s="152"/>
      <c r="Y33" s="153"/>
      <c r="Z33" s="154"/>
      <c r="AA33" s="126"/>
      <c r="AB33" s="153"/>
      <c r="AC33" s="76"/>
      <c r="AD33" s="76"/>
      <c r="AE33" s="76"/>
      <c r="AF33" s="155"/>
      <c r="AG33" s="152"/>
      <c r="AH33" s="153"/>
      <c r="AI33" s="154"/>
      <c r="AJ33" s="126"/>
      <c r="AK33" s="153"/>
      <c r="AL33" s="76"/>
      <c r="AM33" s="76"/>
      <c r="AN33" s="76"/>
      <c r="AO33" s="155"/>
      <c r="AP33" s="152"/>
      <c r="AQ33" s="153"/>
      <c r="AR33" s="154"/>
      <c r="AS33" s="126"/>
      <c r="AT33" s="153"/>
      <c r="AU33" s="76"/>
      <c r="AV33" s="76"/>
      <c r="AW33" s="76"/>
      <c r="AX33" s="155"/>
      <c r="AY33" s="152"/>
      <c r="AZ33" s="153"/>
      <c r="BA33" s="154"/>
      <c r="BB33" s="126"/>
      <c r="BC33" s="153"/>
      <c r="BD33" s="76"/>
      <c r="BE33" s="76"/>
      <c r="BF33" s="76"/>
      <c r="BG33" s="155"/>
      <c r="BH33" s="152"/>
      <c r="BI33" s="153"/>
      <c r="BJ33" s="154"/>
      <c r="BK33" s="126"/>
      <c r="BL33" s="153"/>
      <c r="BM33" s="76"/>
      <c r="BN33" s="76"/>
      <c r="BO33" s="76"/>
      <c r="BP33" s="155"/>
      <c r="BQ33" s="152">
        <v>3</v>
      </c>
      <c r="BR33" s="153">
        <v>1</v>
      </c>
      <c r="BS33" s="154">
        <v>2</v>
      </c>
      <c r="BT33" s="126"/>
      <c r="BU33" s="153">
        <v>8</v>
      </c>
      <c r="BV33" s="76"/>
      <c r="BW33" s="76">
        <v>16</v>
      </c>
      <c r="BX33" s="76"/>
      <c r="BY33" s="155"/>
      <c r="BZ33" s="245">
        <f t="shared" si="4"/>
        <v>3</v>
      </c>
      <c r="CA33" s="68">
        <f t="shared" si="1"/>
        <v>1</v>
      </c>
      <c r="CB33" s="141">
        <f t="shared" si="2"/>
        <v>2</v>
      </c>
      <c r="CC33" s="132">
        <f t="shared" si="5"/>
        <v>24</v>
      </c>
      <c r="CE33" s="238">
        <f>SUM(BZ31,BZ33,BZ35,BZ37,BZ39)</f>
        <v>11</v>
      </c>
      <c r="CF33" s="238">
        <f>SUM(CA31,CA33,CA35,CA37,CA39)</f>
        <v>5</v>
      </c>
      <c r="CG33" s="238">
        <f>SUM(CB31,CB33,CB35,CB37,CB39)</f>
        <v>6</v>
      </c>
      <c r="CH33" s="238">
        <f>SUM(CC31,CC33,CC35,CC37,CC39)</f>
        <v>80</v>
      </c>
    </row>
    <row r="34" spans="1:81" s="91" customFormat="1" ht="13.5" thickBot="1">
      <c r="A34" s="100" t="s">
        <v>114</v>
      </c>
      <c r="B34" s="107" t="s">
        <v>221</v>
      </c>
      <c r="C34" s="108" t="str">
        <f t="shared" si="3"/>
        <v>Enz1-O22-VIII</v>
      </c>
      <c r="D34" s="183" t="s">
        <v>220</v>
      </c>
      <c r="E34" s="119" t="str">
        <f>E22</f>
        <v>RE3/2</v>
      </c>
      <c r="F34" s="156"/>
      <c r="G34" s="157"/>
      <c r="H34" s="158"/>
      <c r="I34" s="127"/>
      <c r="J34" s="159"/>
      <c r="K34" s="160"/>
      <c r="L34" s="160"/>
      <c r="M34" s="160"/>
      <c r="N34" s="161"/>
      <c r="O34" s="156"/>
      <c r="P34" s="157"/>
      <c r="Q34" s="158"/>
      <c r="R34" s="127"/>
      <c r="S34" s="159"/>
      <c r="T34" s="160"/>
      <c r="U34" s="160"/>
      <c r="V34" s="160"/>
      <c r="W34" s="161"/>
      <c r="X34" s="156"/>
      <c r="Y34" s="157"/>
      <c r="Z34" s="158"/>
      <c r="AA34" s="127"/>
      <c r="AB34" s="159"/>
      <c r="AC34" s="160"/>
      <c r="AD34" s="160"/>
      <c r="AE34" s="160"/>
      <c r="AF34" s="161"/>
      <c r="AG34" s="156"/>
      <c r="AH34" s="157"/>
      <c r="AI34" s="158"/>
      <c r="AJ34" s="127"/>
      <c r="AK34" s="159"/>
      <c r="AL34" s="160"/>
      <c r="AM34" s="160"/>
      <c r="AN34" s="160"/>
      <c r="AO34" s="161"/>
      <c r="AP34" s="156"/>
      <c r="AQ34" s="157"/>
      <c r="AR34" s="158"/>
      <c r="AS34" s="127"/>
      <c r="AT34" s="159"/>
      <c r="AU34" s="160"/>
      <c r="AV34" s="160"/>
      <c r="AW34" s="160"/>
      <c r="AX34" s="161"/>
      <c r="AY34" s="156"/>
      <c r="AZ34" s="157"/>
      <c r="BA34" s="158"/>
      <c r="BB34" s="127"/>
      <c r="BC34" s="159"/>
      <c r="BD34" s="160"/>
      <c r="BE34" s="160"/>
      <c r="BF34" s="160"/>
      <c r="BG34" s="161"/>
      <c r="BH34" s="156"/>
      <c r="BI34" s="157"/>
      <c r="BJ34" s="158"/>
      <c r="BK34" s="127"/>
      <c r="BL34" s="159"/>
      <c r="BM34" s="160"/>
      <c r="BN34" s="160"/>
      <c r="BO34" s="160"/>
      <c r="BP34" s="161"/>
      <c r="BQ34" s="156">
        <v>3</v>
      </c>
      <c r="BR34" s="157">
        <v>1</v>
      </c>
      <c r="BS34" s="158">
        <v>2</v>
      </c>
      <c r="BT34" s="127"/>
      <c r="BU34" s="159">
        <v>8</v>
      </c>
      <c r="BV34" s="160"/>
      <c r="BW34" s="160"/>
      <c r="BX34" s="160">
        <v>16</v>
      </c>
      <c r="BY34" s="161"/>
      <c r="BZ34" s="246">
        <f t="shared" si="4"/>
        <v>3</v>
      </c>
      <c r="CA34" s="136">
        <f t="shared" si="1"/>
        <v>1</v>
      </c>
      <c r="CB34" s="134">
        <f t="shared" si="2"/>
        <v>2</v>
      </c>
      <c r="CC34" s="140">
        <f t="shared" si="5"/>
        <v>24</v>
      </c>
    </row>
    <row r="35" spans="1:81" s="91" customFormat="1" ht="12.75">
      <c r="A35" s="425" t="s">
        <v>115</v>
      </c>
      <c r="B35" s="426" t="s">
        <v>116</v>
      </c>
      <c r="C35" s="110" t="str">
        <f t="shared" si="3"/>
        <v>Enz1-O23-VIII</v>
      </c>
      <c r="D35" s="468" t="s">
        <v>135</v>
      </c>
      <c r="E35" s="446" t="str">
        <f>E27</f>
        <v>RE1</v>
      </c>
      <c r="F35" s="470"/>
      <c r="G35" s="471"/>
      <c r="H35" s="472"/>
      <c r="I35" s="473"/>
      <c r="J35" s="430"/>
      <c r="K35" s="433"/>
      <c r="L35" s="433"/>
      <c r="M35" s="433"/>
      <c r="N35" s="435"/>
      <c r="O35" s="470"/>
      <c r="P35" s="471"/>
      <c r="Q35" s="472"/>
      <c r="R35" s="473"/>
      <c r="S35" s="430"/>
      <c r="T35" s="433"/>
      <c r="U35" s="433"/>
      <c r="V35" s="433"/>
      <c r="W35" s="435"/>
      <c r="X35" s="470"/>
      <c r="Y35" s="471"/>
      <c r="Z35" s="472"/>
      <c r="AA35" s="473"/>
      <c r="AB35" s="430"/>
      <c r="AC35" s="433"/>
      <c r="AD35" s="433"/>
      <c r="AE35" s="433"/>
      <c r="AF35" s="435"/>
      <c r="AG35" s="470"/>
      <c r="AH35" s="471"/>
      <c r="AI35" s="472"/>
      <c r="AJ35" s="473"/>
      <c r="AK35" s="430"/>
      <c r="AL35" s="433"/>
      <c r="AM35" s="433"/>
      <c r="AN35" s="433"/>
      <c r="AO35" s="435"/>
      <c r="AP35" s="470"/>
      <c r="AQ35" s="471"/>
      <c r="AR35" s="472"/>
      <c r="AS35" s="473"/>
      <c r="AT35" s="430"/>
      <c r="AU35" s="433"/>
      <c r="AV35" s="433"/>
      <c r="AW35" s="433"/>
      <c r="AX35" s="435"/>
      <c r="AY35" s="470"/>
      <c r="AZ35" s="471"/>
      <c r="BA35" s="472"/>
      <c r="BB35" s="473"/>
      <c r="BC35" s="430"/>
      <c r="BD35" s="433"/>
      <c r="BE35" s="433"/>
      <c r="BF35" s="433"/>
      <c r="BG35" s="435"/>
      <c r="BH35" s="470"/>
      <c r="BI35" s="471"/>
      <c r="BJ35" s="472"/>
      <c r="BK35" s="473"/>
      <c r="BL35" s="430"/>
      <c r="BM35" s="433"/>
      <c r="BN35" s="433"/>
      <c r="BO35" s="433"/>
      <c r="BP35" s="435"/>
      <c r="BQ35" s="470">
        <v>2</v>
      </c>
      <c r="BR35" s="471">
        <v>1</v>
      </c>
      <c r="BS35" s="472">
        <v>1</v>
      </c>
      <c r="BT35" s="473"/>
      <c r="BU35" s="430">
        <v>6</v>
      </c>
      <c r="BV35" s="433"/>
      <c r="BW35" s="433"/>
      <c r="BX35" s="433">
        <v>6</v>
      </c>
      <c r="BY35" s="435"/>
      <c r="BZ35" s="247">
        <f t="shared" si="4"/>
        <v>2</v>
      </c>
      <c r="CA35" s="433">
        <f t="shared" si="1"/>
        <v>1</v>
      </c>
      <c r="CB35" s="430">
        <f t="shared" si="2"/>
        <v>1</v>
      </c>
      <c r="CC35" s="443">
        <f t="shared" si="5"/>
        <v>12</v>
      </c>
    </row>
    <row r="36" spans="1:81" s="91" customFormat="1" ht="13.5" thickBot="1">
      <c r="A36" s="427" t="s">
        <v>117</v>
      </c>
      <c r="B36" s="428" t="s">
        <v>222</v>
      </c>
      <c r="C36" s="113" t="str">
        <f t="shared" si="3"/>
        <v>Enz1-O24-VIII</v>
      </c>
      <c r="D36" s="478" t="s">
        <v>135</v>
      </c>
      <c r="E36" s="448" t="str">
        <f>E27</f>
        <v>RE1</v>
      </c>
      <c r="F36" s="461"/>
      <c r="G36" s="462"/>
      <c r="H36" s="463"/>
      <c r="I36" s="464"/>
      <c r="J36" s="462"/>
      <c r="K36" s="465"/>
      <c r="L36" s="465"/>
      <c r="M36" s="465"/>
      <c r="N36" s="467"/>
      <c r="O36" s="461"/>
      <c r="P36" s="462"/>
      <c r="Q36" s="463"/>
      <c r="R36" s="464"/>
      <c r="S36" s="462"/>
      <c r="T36" s="465"/>
      <c r="U36" s="465"/>
      <c r="V36" s="465"/>
      <c r="W36" s="467"/>
      <c r="X36" s="461"/>
      <c r="Y36" s="462"/>
      <c r="Z36" s="463"/>
      <c r="AA36" s="464"/>
      <c r="AB36" s="462"/>
      <c r="AC36" s="465"/>
      <c r="AD36" s="465"/>
      <c r="AE36" s="465"/>
      <c r="AF36" s="467"/>
      <c r="AG36" s="461"/>
      <c r="AH36" s="462"/>
      <c r="AI36" s="463"/>
      <c r="AJ36" s="464"/>
      <c r="AK36" s="462"/>
      <c r="AL36" s="465"/>
      <c r="AM36" s="465"/>
      <c r="AN36" s="465"/>
      <c r="AO36" s="467"/>
      <c r="AP36" s="461"/>
      <c r="AQ36" s="462"/>
      <c r="AR36" s="463"/>
      <c r="AS36" s="464"/>
      <c r="AT36" s="462"/>
      <c r="AU36" s="465"/>
      <c r="AV36" s="465"/>
      <c r="AW36" s="465"/>
      <c r="AX36" s="467"/>
      <c r="AY36" s="461"/>
      <c r="AZ36" s="462"/>
      <c r="BA36" s="463"/>
      <c r="BB36" s="464"/>
      <c r="BC36" s="462"/>
      <c r="BD36" s="465"/>
      <c r="BE36" s="465"/>
      <c r="BF36" s="465"/>
      <c r="BG36" s="467"/>
      <c r="BH36" s="461"/>
      <c r="BI36" s="462"/>
      <c r="BJ36" s="463"/>
      <c r="BK36" s="464"/>
      <c r="BL36" s="462"/>
      <c r="BM36" s="465"/>
      <c r="BN36" s="465"/>
      <c r="BO36" s="465"/>
      <c r="BP36" s="467"/>
      <c r="BQ36" s="461">
        <v>2</v>
      </c>
      <c r="BR36" s="462">
        <v>1</v>
      </c>
      <c r="BS36" s="463">
        <v>1</v>
      </c>
      <c r="BT36" s="464"/>
      <c r="BU36" s="462">
        <v>4</v>
      </c>
      <c r="BV36" s="465"/>
      <c r="BW36" s="465"/>
      <c r="BX36" s="465">
        <v>8</v>
      </c>
      <c r="BY36" s="467"/>
      <c r="BZ36" s="248">
        <f t="shared" si="4"/>
        <v>2</v>
      </c>
      <c r="CA36" s="440">
        <f t="shared" si="1"/>
        <v>1</v>
      </c>
      <c r="CB36" s="437">
        <f t="shared" si="2"/>
        <v>1</v>
      </c>
      <c r="CC36" s="444">
        <f t="shared" si="5"/>
        <v>12</v>
      </c>
    </row>
    <row r="37" spans="1:81" s="91" customFormat="1" ht="12.75">
      <c r="A37" s="80" t="s">
        <v>118</v>
      </c>
      <c r="B37" s="112" t="s">
        <v>40</v>
      </c>
      <c r="C37" s="109" t="str">
        <f t="shared" si="3"/>
        <v>Enz1-O25-VIII</v>
      </c>
      <c r="D37" s="184" t="s">
        <v>136</v>
      </c>
      <c r="E37" s="120" t="str">
        <f>E14</f>
        <v>RE5</v>
      </c>
      <c r="F37" s="162"/>
      <c r="G37" s="163"/>
      <c r="H37" s="164"/>
      <c r="I37" s="128"/>
      <c r="J37" s="153"/>
      <c r="K37" s="76"/>
      <c r="L37" s="76"/>
      <c r="M37" s="76"/>
      <c r="N37" s="155"/>
      <c r="O37" s="162"/>
      <c r="P37" s="163"/>
      <c r="Q37" s="164"/>
      <c r="R37" s="128"/>
      <c r="S37" s="153"/>
      <c r="T37" s="76"/>
      <c r="U37" s="76"/>
      <c r="V37" s="76"/>
      <c r="W37" s="155"/>
      <c r="X37" s="162"/>
      <c r="Y37" s="163"/>
      <c r="Z37" s="164"/>
      <c r="AA37" s="128"/>
      <c r="AB37" s="153"/>
      <c r="AC37" s="76"/>
      <c r="AD37" s="76"/>
      <c r="AE37" s="76"/>
      <c r="AF37" s="155"/>
      <c r="AG37" s="162"/>
      <c r="AH37" s="163"/>
      <c r="AI37" s="164"/>
      <c r="AJ37" s="128"/>
      <c r="AK37" s="153"/>
      <c r="AL37" s="76"/>
      <c r="AM37" s="76"/>
      <c r="AN37" s="76"/>
      <c r="AO37" s="155"/>
      <c r="AP37" s="162"/>
      <c r="AQ37" s="163"/>
      <c r="AR37" s="164"/>
      <c r="AS37" s="128"/>
      <c r="AT37" s="153"/>
      <c r="AU37" s="76"/>
      <c r="AV37" s="76"/>
      <c r="AW37" s="76"/>
      <c r="AX37" s="155"/>
      <c r="AY37" s="162"/>
      <c r="AZ37" s="163"/>
      <c r="BA37" s="164"/>
      <c r="BB37" s="128"/>
      <c r="BC37" s="153"/>
      <c r="BD37" s="76"/>
      <c r="BE37" s="76"/>
      <c r="BF37" s="76"/>
      <c r="BG37" s="155"/>
      <c r="BH37" s="162"/>
      <c r="BI37" s="163"/>
      <c r="BJ37" s="164"/>
      <c r="BK37" s="128"/>
      <c r="BL37" s="153"/>
      <c r="BM37" s="76"/>
      <c r="BN37" s="76"/>
      <c r="BO37" s="76"/>
      <c r="BP37" s="155"/>
      <c r="BQ37" s="162">
        <v>2</v>
      </c>
      <c r="BR37" s="163">
        <v>1</v>
      </c>
      <c r="BS37" s="164">
        <v>1</v>
      </c>
      <c r="BT37" s="128"/>
      <c r="BU37" s="153">
        <v>8</v>
      </c>
      <c r="BV37" s="76"/>
      <c r="BW37" s="76">
        <v>4</v>
      </c>
      <c r="BX37" s="76"/>
      <c r="BY37" s="155"/>
      <c r="BZ37" s="245">
        <f t="shared" si="4"/>
        <v>2</v>
      </c>
      <c r="CA37" s="68">
        <f t="shared" si="1"/>
        <v>1</v>
      </c>
      <c r="CB37" s="141">
        <f t="shared" si="2"/>
        <v>1</v>
      </c>
      <c r="CC37" s="132">
        <f t="shared" si="5"/>
        <v>12</v>
      </c>
    </row>
    <row r="38" spans="1:81" s="91" customFormat="1" ht="13.5" thickBot="1">
      <c r="A38" s="100" t="s">
        <v>119</v>
      </c>
      <c r="B38" s="103" t="s">
        <v>223</v>
      </c>
      <c r="C38" s="87" t="str">
        <f t="shared" si="3"/>
        <v>Enz1-O26-VIII</v>
      </c>
      <c r="D38" s="181" t="s">
        <v>136</v>
      </c>
      <c r="E38" s="117" t="str">
        <f>E14</f>
        <v>RE5</v>
      </c>
      <c r="F38" s="147"/>
      <c r="G38" s="148"/>
      <c r="H38" s="149"/>
      <c r="I38" s="125"/>
      <c r="J38" s="148"/>
      <c r="K38" s="150"/>
      <c r="L38" s="150"/>
      <c r="M38" s="150"/>
      <c r="N38" s="151"/>
      <c r="O38" s="147"/>
      <c r="P38" s="148"/>
      <c r="Q38" s="149"/>
      <c r="R38" s="125"/>
      <c r="S38" s="148"/>
      <c r="T38" s="150"/>
      <c r="U38" s="150"/>
      <c r="V38" s="150"/>
      <c r="W38" s="151"/>
      <c r="X38" s="147"/>
      <c r="Y38" s="148"/>
      <c r="Z38" s="149"/>
      <c r="AA38" s="125"/>
      <c r="AB38" s="148"/>
      <c r="AC38" s="150"/>
      <c r="AD38" s="150"/>
      <c r="AE38" s="150"/>
      <c r="AF38" s="151"/>
      <c r="AG38" s="147"/>
      <c r="AH38" s="148"/>
      <c r="AI38" s="149"/>
      <c r="AJ38" s="125"/>
      <c r="AK38" s="148"/>
      <c r="AL38" s="150"/>
      <c r="AM38" s="150"/>
      <c r="AN38" s="150"/>
      <c r="AO38" s="151"/>
      <c r="AP38" s="147"/>
      <c r="AQ38" s="148"/>
      <c r="AR38" s="149"/>
      <c r="AS38" s="125"/>
      <c r="AT38" s="148"/>
      <c r="AU38" s="150"/>
      <c r="AV38" s="150"/>
      <c r="AW38" s="150"/>
      <c r="AX38" s="151"/>
      <c r="AY38" s="147"/>
      <c r="AZ38" s="148"/>
      <c r="BA38" s="149"/>
      <c r="BB38" s="125"/>
      <c r="BC38" s="148"/>
      <c r="BD38" s="150"/>
      <c r="BE38" s="150"/>
      <c r="BF38" s="150"/>
      <c r="BG38" s="151"/>
      <c r="BH38" s="147"/>
      <c r="BI38" s="148"/>
      <c r="BJ38" s="149"/>
      <c r="BK38" s="125"/>
      <c r="BL38" s="148"/>
      <c r="BM38" s="150"/>
      <c r="BN38" s="150"/>
      <c r="BO38" s="150"/>
      <c r="BP38" s="151"/>
      <c r="BQ38" s="147">
        <v>2</v>
      </c>
      <c r="BR38" s="148">
        <v>1</v>
      </c>
      <c r="BS38" s="149">
        <v>0</v>
      </c>
      <c r="BT38" s="125"/>
      <c r="BU38" s="148">
        <v>4</v>
      </c>
      <c r="BV38" s="150"/>
      <c r="BW38" s="150"/>
      <c r="BX38" s="150"/>
      <c r="BY38" s="151">
        <v>8</v>
      </c>
      <c r="BZ38" s="246">
        <f t="shared" si="4"/>
        <v>2</v>
      </c>
      <c r="CA38" s="136">
        <f t="shared" si="1"/>
        <v>1</v>
      </c>
      <c r="CB38" s="134">
        <f t="shared" si="2"/>
        <v>0</v>
      </c>
      <c r="CC38" s="140">
        <f t="shared" si="5"/>
        <v>12</v>
      </c>
    </row>
    <row r="39" spans="1:81" s="91" customFormat="1" ht="12.75">
      <c r="A39" s="425" t="s">
        <v>120</v>
      </c>
      <c r="B39" s="426" t="s">
        <v>44</v>
      </c>
      <c r="C39" s="98" t="str">
        <f t="shared" si="3"/>
        <v>Enz1-O27-VIII</v>
      </c>
      <c r="D39" s="468" t="s">
        <v>137</v>
      </c>
      <c r="E39" s="446" t="str">
        <f>E23</f>
        <v>RE2</v>
      </c>
      <c r="F39" s="470"/>
      <c r="G39" s="471"/>
      <c r="H39" s="472"/>
      <c r="I39" s="473"/>
      <c r="J39" s="430"/>
      <c r="K39" s="433"/>
      <c r="L39" s="433"/>
      <c r="M39" s="433"/>
      <c r="N39" s="435"/>
      <c r="O39" s="470"/>
      <c r="P39" s="471"/>
      <c r="Q39" s="472"/>
      <c r="R39" s="473"/>
      <c r="S39" s="430"/>
      <c r="T39" s="433"/>
      <c r="U39" s="433"/>
      <c r="V39" s="433"/>
      <c r="W39" s="435"/>
      <c r="X39" s="470"/>
      <c r="Y39" s="471"/>
      <c r="Z39" s="472"/>
      <c r="AA39" s="473"/>
      <c r="AB39" s="430"/>
      <c r="AC39" s="433"/>
      <c r="AD39" s="433"/>
      <c r="AE39" s="433"/>
      <c r="AF39" s="435"/>
      <c r="AG39" s="470"/>
      <c r="AH39" s="471"/>
      <c r="AI39" s="472"/>
      <c r="AJ39" s="473"/>
      <c r="AK39" s="430"/>
      <c r="AL39" s="433"/>
      <c r="AM39" s="433"/>
      <c r="AN39" s="433"/>
      <c r="AO39" s="435"/>
      <c r="AP39" s="470"/>
      <c r="AQ39" s="471"/>
      <c r="AR39" s="472"/>
      <c r="AS39" s="473"/>
      <c r="AT39" s="430"/>
      <c r="AU39" s="433"/>
      <c r="AV39" s="433"/>
      <c r="AW39" s="433"/>
      <c r="AX39" s="435"/>
      <c r="AY39" s="470"/>
      <c r="AZ39" s="471"/>
      <c r="BA39" s="472"/>
      <c r="BB39" s="473"/>
      <c r="BC39" s="430"/>
      <c r="BD39" s="433"/>
      <c r="BE39" s="433"/>
      <c r="BF39" s="433"/>
      <c r="BG39" s="435"/>
      <c r="BH39" s="470"/>
      <c r="BI39" s="471"/>
      <c r="BJ39" s="472"/>
      <c r="BK39" s="473"/>
      <c r="BL39" s="430"/>
      <c r="BM39" s="433"/>
      <c r="BN39" s="433"/>
      <c r="BO39" s="433"/>
      <c r="BP39" s="435"/>
      <c r="BQ39" s="470">
        <v>1</v>
      </c>
      <c r="BR39" s="471">
        <v>1</v>
      </c>
      <c r="BS39" s="472">
        <v>0</v>
      </c>
      <c r="BT39" s="473"/>
      <c r="BU39" s="430">
        <v>8</v>
      </c>
      <c r="BV39" s="433"/>
      <c r="BW39" s="433"/>
      <c r="BX39" s="433"/>
      <c r="BY39" s="435"/>
      <c r="BZ39" s="247">
        <f t="shared" si="4"/>
        <v>1</v>
      </c>
      <c r="CA39" s="433">
        <f t="shared" si="1"/>
        <v>1</v>
      </c>
      <c r="CB39" s="430">
        <f t="shared" si="2"/>
        <v>0</v>
      </c>
      <c r="CC39" s="443">
        <f t="shared" si="5"/>
        <v>8</v>
      </c>
    </row>
    <row r="40" spans="1:81" s="91" customFormat="1" ht="13.5" thickBot="1">
      <c r="A40" s="427" t="s">
        <v>121</v>
      </c>
      <c r="B40" s="449" t="s">
        <v>224</v>
      </c>
      <c r="C40" s="99" t="str">
        <f t="shared" si="3"/>
        <v>Enz1-O28-VIII</v>
      </c>
      <c r="D40" s="469" t="s">
        <v>225</v>
      </c>
      <c r="E40" s="460" t="str">
        <f>E23</f>
        <v>RE2</v>
      </c>
      <c r="F40" s="461"/>
      <c r="G40" s="462"/>
      <c r="H40" s="463"/>
      <c r="I40" s="464"/>
      <c r="J40" s="462"/>
      <c r="K40" s="465"/>
      <c r="L40" s="465"/>
      <c r="M40" s="465"/>
      <c r="N40" s="467"/>
      <c r="O40" s="461"/>
      <c r="P40" s="462"/>
      <c r="Q40" s="463"/>
      <c r="R40" s="464"/>
      <c r="S40" s="462"/>
      <c r="T40" s="465"/>
      <c r="U40" s="465"/>
      <c r="V40" s="465"/>
      <c r="W40" s="467"/>
      <c r="X40" s="461"/>
      <c r="Y40" s="462"/>
      <c r="Z40" s="463"/>
      <c r="AA40" s="464"/>
      <c r="AB40" s="462"/>
      <c r="AC40" s="465"/>
      <c r="AD40" s="465"/>
      <c r="AE40" s="465"/>
      <c r="AF40" s="467"/>
      <c r="AG40" s="461"/>
      <c r="AH40" s="462"/>
      <c r="AI40" s="463"/>
      <c r="AJ40" s="464"/>
      <c r="AK40" s="462"/>
      <c r="AL40" s="465"/>
      <c r="AM40" s="465"/>
      <c r="AN40" s="465"/>
      <c r="AO40" s="467"/>
      <c r="AP40" s="461"/>
      <c r="AQ40" s="462"/>
      <c r="AR40" s="463"/>
      <c r="AS40" s="464"/>
      <c r="AT40" s="462"/>
      <c r="AU40" s="465"/>
      <c r="AV40" s="465"/>
      <c r="AW40" s="465"/>
      <c r="AX40" s="467"/>
      <c r="AY40" s="461"/>
      <c r="AZ40" s="462"/>
      <c r="BA40" s="463"/>
      <c r="BB40" s="464"/>
      <c r="BC40" s="462"/>
      <c r="BD40" s="465"/>
      <c r="BE40" s="465"/>
      <c r="BF40" s="465"/>
      <c r="BG40" s="467"/>
      <c r="BH40" s="461"/>
      <c r="BI40" s="462"/>
      <c r="BJ40" s="463"/>
      <c r="BK40" s="464"/>
      <c r="BL40" s="462"/>
      <c r="BM40" s="465"/>
      <c r="BN40" s="465"/>
      <c r="BO40" s="465"/>
      <c r="BP40" s="467"/>
      <c r="BQ40" s="461">
        <v>1</v>
      </c>
      <c r="BR40" s="462">
        <v>1</v>
      </c>
      <c r="BS40" s="463">
        <v>0</v>
      </c>
      <c r="BT40" s="464"/>
      <c r="BU40" s="462">
        <v>4</v>
      </c>
      <c r="BV40" s="465"/>
      <c r="BW40" s="465"/>
      <c r="BX40" s="465"/>
      <c r="BY40" s="467">
        <v>4</v>
      </c>
      <c r="BZ40" s="248">
        <f t="shared" si="4"/>
        <v>1</v>
      </c>
      <c r="CA40" s="440">
        <f t="shared" si="1"/>
        <v>1</v>
      </c>
      <c r="CB40" s="437">
        <f t="shared" si="2"/>
        <v>0</v>
      </c>
      <c r="CC40" s="444">
        <f t="shared" si="5"/>
        <v>8</v>
      </c>
    </row>
    <row r="41" spans="1:81" s="91" customFormat="1" ht="12.75">
      <c r="A41" s="80"/>
      <c r="B41" s="104"/>
      <c r="C41" s="114"/>
      <c r="D41" s="105"/>
      <c r="E41" s="106"/>
      <c r="F41" s="152"/>
      <c r="G41" s="153"/>
      <c r="H41" s="154"/>
      <c r="I41" s="126"/>
      <c r="J41" s="153"/>
      <c r="K41" s="76"/>
      <c r="L41" s="76"/>
      <c r="M41" s="76"/>
      <c r="N41" s="155"/>
      <c r="O41" s="152"/>
      <c r="P41" s="153"/>
      <c r="Q41" s="154"/>
      <c r="R41" s="126"/>
      <c r="S41" s="153"/>
      <c r="T41" s="76"/>
      <c r="U41" s="76"/>
      <c r="V41" s="76"/>
      <c r="W41" s="155"/>
      <c r="X41" s="152"/>
      <c r="Y41" s="153"/>
      <c r="Z41" s="154"/>
      <c r="AA41" s="126"/>
      <c r="AB41" s="153"/>
      <c r="AC41" s="76"/>
      <c r="AD41" s="76"/>
      <c r="AE41" s="76"/>
      <c r="AF41" s="155"/>
      <c r="AG41" s="152"/>
      <c r="AH41" s="153"/>
      <c r="AI41" s="154"/>
      <c r="AJ41" s="126"/>
      <c r="AK41" s="153"/>
      <c r="AL41" s="76"/>
      <c r="AM41" s="76"/>
      <c r="AN41" s="76"/>
      <c r="AO41" s="155"/>
      <c r="AP41" s="152"/>
      <c r="AQ41" s="153"/>
      <c r="AR41" s="154"/>
      <c r="AS41" s="126"/>
      <c r="AT41" s="153"/>
      <c r="AU41" s="76"/>
      <c r="AV41" s="76"/>
      <c r="AW41" s="76"/>
      <c r="AX41" s="155"/>
      <c r="AY41" s="152"/>
      <c r="AZ41" s="153"/>
      <c r="BA41" s="154"/>
      <c r="BB41" s="126"/>
      <c r="BC41" s="153"/>
      <c r="BD41" s="76"/>
      <c r="BE41" s="76"/>
      <c r="BF41" s="76"/>
      <c r="BG41" s="155"/>
      <c r="BH41" s="152"/>
      <c r="BI41" s="153"/>
      <c r="BJ41" s="154"/>
      <c r="BK41" s="126"/>
      <c r="BL41" s="153"/>
      <c r="BM41" s="76"/>
      <c r="BN41" s="76"/>
      <c r="BO41" s="76"/>
      <c r="BP41" s="155"/>
      <c r="BQ41" s="152"/>
      <c r="BR41" s="153"/>
      <c r="BS41" s="154"/>
      <c r="BT41" s="126"/>
      <c r="BU41" s="153"/>
      <c r="BV41" s="76"/>
      <c r="BW41" s="76"/>
      <c r="BX41" s="76"/>
      <c r="BY41" s="155"/>
      <c r="BZ41" s="131">
        <f t="shared" si="4"/>
        <v>0</v>
      </c>
      <c r="CA41" s="68">
        <f t="shared" si="1"/>
        <v>0</v>
      </c>
      <c r="CB41" s="141">
        <f t="shared" si="2"/>
        <v>0</v>
      </c>
      <c r="CC41" s="132">
        <f t="shared" si="5"/>
        <v>0</v>
      </c>
    </row>
    <row r="42" spans="1:81" s="91" customFormat="1" ht="13.5" thickBot="1">
      <c r="A42" s="81"/>
      <c r="B42" s="107"/>
      <c r="C42" s="97"/>
      <c r="D42" s="303"/>
      <c r="E42" s="304"/>
      <c r="F42" s="156"/>
      <c r="G42" s="157"/>
      <c r="H42" s="158"/>
      <c r="I42" s="127"/>
      <c r="J42" s="159"/>
      <c r="K42" s="160"/>
      <c r="L42" s="160"/>
      <c r="M42" s="160"/>
      <c r="N42" s="161"/>
      <c r="O42" s="156"/>
      <c r="P42" s="157"/>
      <c r="Q42" s="158"/>
      <c r="R42" s="127"/>
      <c r="S42" s="159"/>
      <c r="T42" s="160"/>
      <c r="U42" s="160"/>
      <c r="V42" s="160"/>
      <c r="W42" s="161"/>
      <c r="X42" s="156"/>
      <c r="Y42" s="157"/>
      <c r="Z42" s="158"/>
      <c r="AA42" s="127"/>
      <c r="AB42" s="159"/>
      <c r="AC42" s="160"/>
      <c r="AD42" s="160"/>
      <c r="AE42" s="160"/>
      <c r="AF42" s="161"/>
      <c r="AG42" s="156"/>
      <c r="AH42" s="157"/>
      <c r="AI42" s="158"/>
      <c r="AJ42" s="127"/>
      <c r="AK42" s="159"/>
      <c r="AL42" s="160"/>
      <c r="AM42" s="160"/>
      <c r="AN42" s="160"/>
      <c r="AO42" s="161"/>
      <c r="AP42" s="156"/>
      <c r="AQ42" s="157"/>
      <c r="AR42" s="158"/>
      <c r="AS42" s="127"/>
      <c r="AT42" s="159"/>
      <c r="AU42" s="160"/>
      <c r="AV42" s="160"/>
      <c r="AW42" s="160"/>
      <c r="AX42" s="161"/>
      <c r="AY42" s="156"/>
      <c r="AZ42" s="157"/>
      <c r="BA42" s="158"/>
      <c r="BB42" s="127"/>
      <c r="BC42" s="159"/>
      <c r="BD42" s="160"/>
      <c r="BE42" s="160"/>
      <c r="BF42" s="160"/>
      <c r="BG42" s="161"/>
      <c r="BH42" s="156"/>
      <c r="BI42" s="157"/>
      <c r="BJ42" s="158"/>
      <c r="BK42" s="127"/>
      <c r="BL42" s="159"/>
      <c r="BM42" s="160"/>
      <c r="BN42" s="160"/>
      <c r="BO42" s="160"/>
      <c r="BP42" s="161"/>
      <c r="BQ42" s="156"/>
      <c r="BR42" s="157"/>
      <c r="BS42" s="158"/>
      <c r="BT42" s="127"/>
      <c r="BU42" s="159"/>
      <c r="BV42" s="160"/>
      <c r="BW42" s="160"/>
      <c r="BX42" s="160"/>
      <c r="BY42" s="161"/>
      <c r="BZ42" s="133">
        <f t="shared" si="4"/>
        <v>0</v>
      </c>
      <c r="CA42" s="300">
        <f t="shared" si="1"/>
        <v>0</v>
      </c>
      <c r="CB42" s="301">
        <f t="shared" si="2"/>
        <v>0</v>
      </c>
      <c r="CC42" s="302">
        <f t="shared" si="5"/>
        <v>0</v>
      </c>
    </row>
    <row r="43" spans="1:81" s="94" customFormat="1" ht="19.5" customHeight="1" thickBot="1">
      <c r="A43" s="533" t="s">
        <v>123</v>
      </c>
      <c r="B43" s="534"/>
      <c r="C43" s="534"/>
      <c r="D43" s="534"/>
      <c r="E43" s="535"/>
      <c r="F43" s="305">
        <f>SUM(F13:F42)</f>
        <v>0</v>
      </c>
      <c r="G43" s="306">
        <f>SUM(G13:G42)</f>
        <v>0</v>
      </c>
      <c r="H43" s="306">
        <f>SUM(H13:H42)</f>
        <v>0</v>
      </c>
      <c r="I43" s="307"/>
      <c r="J43" s="308">
        <f aca="true" t="shared" si="6" ref="J43:Q43">SUM(J13:J42)</f>
        <v>0</v>
      </c>
      <c r="K43" s="308">
        <f t="shared" si="6"/>
        <v>0</v>
      </c>
      <c r="L43" s="308">
        <f t="shared" si="6"/>
        <v>0</v>
      </c>
      <c r="M43" s="308">
        <f t="shared" si="6"/>
        <v>0</v>
      </c>
      <c r="N43" s="309">
        <f t="shared" si="6"/>
        <v>0</v>
      </c>
      <c r="O43" s="305">
        <f t="shared" si="6"/>
        <v>0</v>
      </c>
      <c r="P43" s="306">
        <f t="shared" si="6"/>
        <v>0</v>
      </c>
      <c r="Q43" s="306">
        <f t="shared" si="6"/>
        <v>0</v>
      </c>
      <c r="R43" s="307"/>
      <c r="S43" s="308">
        <f aca="true" t="shared" si="7" ref="S43:Z43">SUM(S13:S42)</f>
        <v>0</v>
      </c>
      <c r="T43" s="308">
        <f t="shared" si="7"/>
        <v>0</v>
      </c>
      <c r="U43" s="308">
        <f t="shared" si="7"/>
        <v>0</v>
      </c>
      <c r="V43" s="308">
        <f t="shared" si="7"/>
        <v>0</v>
      </c>
      <c r="W43" s="309">
        <f t="shared" si="7"/>
        <v>0</v>
      </c>
      <c r="X43" s="305">
        <f t="shared" si="7"/>
        <v>0</v>
      </c>
      <c r="Y43" s="306">
        <f t="shared" si="7"/>
        <v>0</v>
      </c>
      <c r="Z43" s="306">
        <f t="shared" si="7"/>
        <v>0</v>
      </c>
      <c r="AA43" s="307"/>
      <c r="AB43" s="308">
        <f aca="true" t="shared" si="8" ref="AB43:AI43">SUM(AB13:AB42)</f>
        <v>0</v>
      </c>
      <c r="AC43" s="308">
        <f t="shared" si="8"/>
        <v>0</v>
      </c>
      <c r="AD43" s="308">
        <f t="shared" si="8"/>
        <v>0</v>
      </c>
      <c r="AE43" s="308">
        <f t="shared" si="8"/>
        <v>0</v>
      </c>
      <c r="AF43" s="309">
        <f t="shared" si="8"/>
        <v>0</v>
      </c>
      <c r="AG43" s="305">
        <f t="shared" si="8"/>
        <v>0</v>
      </c>
      <c r="AH43" s="306">
        <f t="shared" si="8"/>
        <v>0</v>
      </c>
      <c r="AI43" s="306">
        <f t="shared" si="8"/>
        <v>0</v>
      </c>
      <c r="AJ43" s="307"/>
      <c r="AK43" s="308">
        <f aca="true" t="shared" si="9" ref="AK43:AR43">SUM(AK13:AK42)</f>
        <v>0</v>
      </c>
      <c r="AL43" s="308">
        <f t="shared" si="9"/>
        <v>0</v>
      </c>
      <c r="AM43" s="308">
        <f t="shared" si="9"/>
        <v>0</v>
      </c>
      <c r="AN43" s="308">
        <f t="shared" si="9"/>
        <v>0</v>
      </c>
      <c r="AO43" s="309">
        <f t="shared" si="9"/>
        <v>0</v>
      </c>
      <c r="AP43" s="305">
        <f t="shared" si="9"/>
        <v>0</v>
      </c>
      <c r="AQ43" s="305">
        <f t="shared" si="9"/>
        <v>0</v>
      </c>
      <c r="AR43" s="305">
        <f t="shared" si="9"/>
        <v>0</v>
      </c>
      <c r="AS43" s="307"/>
      <c r="AT43" s="308">
        <f aca="true" t="shared" si="10" ref="AT43:BA43">SUM(AT13:AT42)</f>
        <v>0</v>
      </c>
      <c r="AU43" s="308">
        <f t="shared" si="10"/>
        <v>0</v>
      </c>
      <c r="AV43" s="308">
        <f t="shared" si="10"/>
        <v>0</v>
      </c>
      <c r="AW43" s="308">
        <f t="shared" si="10"/>
        <v>0</v>
      </c>
      <c r="AX43" s="309">
        <f t="shared" si="10"/>
        <v>0</v>
      </c>
      <c r="AY43" s="305">
        <f t="shared" si="10"/>
        <v>10</v>
      </c>
      <c r="AZ43" s="305">
        <f t="shared" si="10"/>
        <v>4</v>
      </c>
      <c r="BA43" s="305">
        <f t="shared" si="10"/>
        <v>5</v>
      </c>
      <c r="BB43" s="307"/>
      <c r="BC43" s="308">
        <f aca="true" t="shared" si="11" ref="BC43:BS43">SUM(BC13:BC42)</f>
        <v>50</v>
      </c>
      <c r="BD43" s="308">
        <f t="shared" si="11"/>
        <v>0</v>
      </c>
      <c r="BE43" s="308">
        <f t="shared" si="11"/>
        <v>25</v>
      </c>
      <c r="BF43" s="308">
        <f t="shared" si="11"/>
        <v>0</v>
      </c>
      <c r="BG43" s="309">
        <f t="shared" si="11"/>
        <v>9</v>
      </c>
      <c r="BH43" s="305">
        <f>SUM(BH13:BH42)</f>
        <v>44</v>
      </c>
      <c r="BI43" s="305">
        <f>SUM(BI13:BI42)</f>
        <v>14</v>
      </c>
      <c r="BJ43" s="305">
        <f>SUM(BJ13:BJ42)</f>
        <v>17</v>
      </c>
      <c r="BK43" s="307"/>
      <c r="BL43" s="308">
        <f>SUM(BL13:BL42)</f>
        <v>156</v>
      </c>
      <c r="BM43" s="308">
        <f>SUM(BM13:BM42)</f>
        <v>8</v>
      </c>
      <c r="BN43" s="308">
        <f>SUM(BN13:BN42)</f>
        <v>108</v>
      </c>
      <c r="BO43" s="308">
        <f>SUM(BO13:BO42)</f>
        <v>8</v>
      </c>
      <c r="BP43" s="309">
        <f>SUM(BP13:BP42)</f>
        <v>40</v>
      </c>
      <c r="BQ43" s="305">
        <f t="shared" si="11"/>
        <v>22</v>
      </c>
      <c r="BR43" s="305">
        <f t="shared" si="11"/>
        <v>10</v>
      </c>
      <c r="BS43" s="305">
        <f t="shared" si="11"/>
        <v>11</v>
      </c>
      <c r="BT43" s="307"/>
      <c r="BU43" s="308">
        <f>SUM(BU13:BU42)</f>
        <v>66</v>
      </c>
      <c r="BV43" s="308">
        <f>SUM(BV13:BV42)</f>
        <v>0</v>
      </c>
      <c r="BW43" s="308">
        <f>SUM(BW13:BW42)</f>
        <v>52</v>
      </c>
      <c r="BX43" s="308">
        <f>SUM(BX13:BX42)</f>
        <v>30</v>
      </c>
      <c r="BY43" s="309">
        <f>SUM(BY13:BY42)</f>
        <v>12</v>
      </c>
      <c r="BZ43" s="310" t="s">
        <v>34</v>
      </c>
      <c r="CA43" s="311"/>
      <c r="CB43" s="311"/>
      <c r="CC43" s="271" t="s">
        <v>34</v>
      </c>
    </row>
    <row r="44" spans="1:81" s="95" customFormat="1" ht="19.5" customHeight="1" thickBot="1">
      <c r="A44" s="536" t="s">
        <v>124</v>
      </c>
      <c r="B44" s="537"/>
      <c r="C44" s="537"/>
      <c r="D44" s="537"/>
      <c r="E44" s="538"/>
      <c r="F44" s="530" t="s">
        <v>34</v>
      </c>
      <c r="G44" s="531"/>
      <c r="H44" s="539"/>
      <c r="I44" s="532">
        <f>SUM(J43:N43)</f>
        <v>0</v>
      </c>
      <c r="J44" s="509"/>
      <c r="K44" s="509"/>
      <c r="L44" s="509"/>
      <c r="M44" s="509"/>
      <c r="N44" s="526"/>
      <c r="O44" s="530" t="s">
        <v>34</v>
      </c>
      <c r="P44" s="531"/>
      <c r="Q44" s="539"/>
      <c r="R44" s="532">
        <f>SUM(S43:W43)</f>
        <v>0</v>
      </c>
      <c r="S44" s="509"/>
      <c r="T44" s="509"/>
      <c r="U44" s="509"/>
      <c r="V44" s="509"/>
      <c r="W44" s="526"/>
      <c r="X44" s="530" t="s">
        <v>34</v>
      </c>
      <c r="Y44" s="531"/>
      <c r="Z44" s="531"/>
      <c r="AA44" s="532">
        <f>SUM(AB43:AF43)</f>
        <v>0</v>
      </c>
      <c r="AB44" s="509"/>
      <c r="AC44" s="509"/>
      <c r="AD44" s="509"/>
      <c r="AE44" s="509"/>
      <c r="AF44" s="526"/>
      <c r="AG44" s="530" t="s">
        <v>34</v>
      </c>
      <c r="AH44" s="531"/>
      <c r="AI44" s="531"/>
      <c r="AJ44" s="532">
        <f>SUM(AK43:AO43)</f>
        <v>0</v>
      </c>
      <c r="AK44" s="509"/>
      <c r="AL44" s="509"/>
      <c r="AM44" s="509"/>
      <c r="AN44" s="509"/>
      <c r="AO44" s="526"/>
      <c r="AP44" s="530" t="s">
        <v>34</v>
      </c>
      <c r="AQ44" s="531"/>
      <c r="AR44" s="531"/>
      <c r="AS44" s="532">
        <f>SUM(AT43:AX43)</f>
        <v>0</v>
      </c>
      <c r="AT44" s="509"/>
      <c r="AU44" s="509"/>
      <c r="AV44" s="509"/>
      <c r="AW44" s="509"/>
      <c r="AX44" s="526"/>
      <c r="AY44" s="530" t="s">
        <v>34</v>
      </c>
      <c r="AZ44" s="531"/>
      <c r="BA44" s="531"/>
      <c r="BB44" s="532">
        <f>SUM(BC43:BG43)</f>
        <v>84</v>
      </c>
      <c r="BC44" s="509"/>
      <c r="BD44" s="509"/>
      <c r="BE44" s="509"/>
      <c r="BF44" s="509"/>
      <c r="BG44" s="526"/>
      <c r="BH44" s="530" t="s">
        <v>34</v>
      </c>
      <c r="BI44" s="531"/>
      <c r="BJ44" s="531"/>
      <c r="BK44" s="532">
        <f>SUM(BL43:BP43)</f>
        <v>320</v>
      </c>
      <c r="BL44" s="509"/>
      <c r="BM44" s="509"/>
      <c r="BN44" s="509"/>
      <c r="BO44" s="509"/>
      <c r="BP44" s="526"/>
      <c r="BQ44" s="530" t="s">
        <v>34</v>
      </c>
      <c r="BR44" s="531"/>
      <c r="BS44" s="531"/>
      <c r="BT44" s="532">
        <f>SUM(BU43:BY43)</f>
        <v>160</v>
      </c>
      <c r="BU44" s="509"/>
      <c r="BV44" s="509"/>
      <c r="BW44" s="509"/>
      <c r="BX44" s="509"/>
      <c r="BY44" s="526"/>
      <c r="BZ44" s="312">
        <f>SUM(F43,O43,X43,AG43,AP43,AY43,BQ43)</f>
        <v>32</v>
      </c>
      <c r="CA44" s="312">
        <f>SUM(G43,P43,Y43,AH43,AQ43,AZ43,BR43)</f>
        <v>14</v>
      </c>
      <c r="CB44" s="312">
        <f>SUM(H43,Q43,Z43,AI43,AR43,BA43,BS43)</f>
        <v>16</v>
      </c>
      <c r="CC44" s="313">
        <f>SUM(I44,R44,AA44,AJ44,AS44,BB44,BK44,BT44)/2</f>
        <v>282</v>
      </c>
    </row>
    <row r="45" spans="1:81" s="92" customFormat="1" ht="19.5" customHeight="1" thickBot="1">
      <c r="A45" s="493" t="s">
        <v>125</v>
      </c>
      <c r="B45" s="494"/>
      <c r="C45" s="494"/>
      <c r="D45" s="494"/>
      <c r="E45" s="495"/>
      <c r="F45" s="527">
        <f>COUNTA(I13:I42)</f>
        <v>0</v>
      </c>
      <c r="G45" s="502"/>
      <c r="H45" s="502"/>
      <c r="I45" s="502"/>
      <c r="J45" s="502"/>
      <c r="K45" s="502"/>
      <c r="L45" s="502"/>
      <c r="M45" s="502"/>
      <c r="N45" s="503"/>
      <c r="O45" s="527">
        <f>COUNTA(R13:R42)</f>
        <v>0</v>
      </c>
      <c r="P45" s="502"/>
      <c r="Q45" s="502"/>
      <c r="R45" s="502"/>
      <c r="S45" s="502"/>
      <c r="T45" s="502"/>
      <c r="U45" s="502"/>
      <c r="V45" s="502"/>
      <c r="W45" s="503"/>
      <c r="X45" s="527">
        <f>COUNTA(AA13:AA42)</f>
        <v>0</v>
      </c>
      <c r="Y45" s="502"/>
      <c r="Z45" s="502"/>
      <c r="AA45" s="502"/>
      <c r="AB45" s="502"/>
      <c r="AC45" s="502"/>
      <c r="AD45" s="502"/>
      <c r="AE45" s="502"/>
      <c r="AF45" s="503"/>
      <c r="AG45" s="527">
        <f>COUNTA(AJ13:AJ42)</f>
        <v>0</v>
      </c>
      <c r="AH45" s="502"/>
      <c r="AI45" s="502"/>
      <c r="AJ45" s="502"/>
      <c r="AK45" s="502"/>
      <c r="AL45" s="502"/>
      <c r="AM45" s="502"/>
      <c r="AN45" s="502"/>
      <c r="AO45" s="503"/>
      <c r="AP45" s="527">
        <f>COUNTA(AS13:AS42)</f>
        <v>0</v>
      </c>
      <c r="AQ45" s="502"/>
      <c r="AR45" s="502"/>
      <c r="AS45" s="502"/>
      <c r="AT45" s="502"/>
      <c r="AU45" s="502"/>
      <c r="AV45" s="502"/>
      <c r="AW45" s="502"/>
      <c r="AX45" s="503"/>
      <c r="AY45" s="527">
        <f>COUNTA(BB13:BB42)</f>
        <v>0</v>
      </c>
      <c r="AZ45" s="502"/>
      <c r="BA45" s="502"/>
      <c r="BB45" s="502"/>
      <c r="BC45" s="502"/>
      <c r="BD45" s="502"/>
      <c r="BE45" s="502"/>
      <c r="BF45" s="502"/>
      <c r="BG45" s="503"/>
      <c r="BH45" s="527">
        <f>COUNTA(BK13:BK42)</f>
        <v>4</v>
      </c>
      <c r="BI45" s="502"/>
      <c r="BJ45" s="502"/>
      <c r="BK45" s="502"/>
      <c r="BL45" s="502"/>
      <c r="BM45" s="502"/>
      <c r="BN45" s="502"/>
      <c r="BO45" s="502"/>
      <c r="BP45" s="503"/>
      <c r="BQ45" s="527">
        <f>COUNTA(BT13:BT42)</f>
        <v>0</v>
      </c>
      <c r="BR45" s="502"/>
      <c r="BS45" s="502"/>
      <c r="BT45" s="502"/>
      <c r="BU45" s="502"/>
      <c r="BV45" s="502"/>
      <c r="BW45" s="502"/>
      <c r="BX45" s="502"/>
      <c r="BY45" s="503"/>
      <c r="BZ45" s="527">
        <f>SUM(F45:BY45)</f>
        <v>4</v>
      </c>
      <c r="CA45" s="502"/>
      <c r="CB45" s="502"/>
      <c r="CC45" s="503"/>
    </row>
    <row r="46" spans="1:80" ht="12.75">
      <c r="A46" s="23"/>
      <c r="B46" s="23"/>
      <c r="C46" s="23"/>
      <c r="D46" s="23"/>
      <c r="E46" s="23"/>
      <c r="F46" s="24"/>
      <c r="G46" s="24"/>
      <c r="H46" s="24"/>
      <c r="I46" s="129"/>
      <c r="J46" s="73"/>
      <c r="K46" s="74"/>
      <c r="L46" s="25"/>
      <c r="M46" s="25"/>
      <c r="N46" s="25"/>
      <c r="O46" s="24"/>
      <c r="P46" s="24"/>
      <c r="Q46" s="24"/>
      <c r="R46" s="129"/>
      <c r="S46" s="73"/>
      <c r="T46" s="74"/>
      <c r="U46" s="25"/>
      <c r="V46" s="25"/>
      <c r="W46" s="25"/>
      <c r="X46" s="24"/>
      <c r="Y46" s="24"/>
      <c r="Z46" s="24"/>
      <c r="AA46" s="129"/>
      <c r="AB46" s="73"/>
      <c r="AC46" s="74"/>
      <c r="AD46" s="25"/>
      <c r="AE46" s="25"/>
      <c r="AF46" s="25"/>
      <c r="AG46" s="24"/>
      <c r="AH46" s="24"/>
      <c r="AI46" s="24"/>
      <c r="AJ46" s="129"/>
      <c r="AK46" s="73"/>
      <c r="AL46" s="74"/>
      <c r="AM46" s="25"/>
      <c r="AN46" s="25"/>
      <c r="AO46" s="25"/>
      <c r="AP46" s="24"/>
      <c r="AQ46" s="24"/>
      <c r="AR46" s="24"/>
      <c r="AS46" s="129"/>
      <c r="AT46" s="73"/>
      <c r="AU46" s="74"/>
      <c r="AV46" s="25"/>
      <c r="AW46" s="25"/>
      <c r="AX46" s="25"/>
      <c r="AY46" s="24"/>
      <c r="AZ46" s="24"/>
      <c r="BA46" s="24"/>
      <c r="BB46" s="129"/>
      <c r="BC46" s="25"/>
      <c r="BD46" s="74"/>
      <c r="BE46" s="25"/>
      <c r="BF46" s="25"/>
      <c r="BG46" s="25"/>
      <c r="BH46" s="24"/>
      <c r="BI46" s="24"/>
      <c r="BJ46" s="24"/>
      <c r="BK46" s="129"/>
      <c r="BL46" s="73"/>
      <c r="BM46" s="74"/>
      <c r="BN46" s="25"/>
      <c r="BO46" s="25"/>
      <c r="BP46" s="25"/>
      <c r="BQ46" s="24"/>
      <c r="BR46" s="24"/>
      <c r="BS46" s="24"/>
      <c r="BT46" s="129"/>
      <c r="BU46" s="73"/>
      <c r="BV46" s="74"/>
      <c r="BW46" s="25"/>
      <c r="BX46" s="25"/>
      <c r="BY46" s="25"/>
      <c r="BZ46" s="29"/>
      <c r="CA46" s="29"/>
      <c r="CB46" s="29"/>
    </row>
    <row r="47" spans="1:81" ht="12.75">
      <c r="A47" s="23"/>
      <c r="B47" s="24"/>
      <c r="C47" s="84"/>
      <c r="E47" s="23"/>
      <c r="F47" s="23"/>
      <c r="G47" s="23"/>
      <c r="H47" s="23"/>
      <c r="I47" s="130"/>
      <c r="J47" s="23"/>
      <c r="K47" s="23"/>
      <c r="L47" s="23"/>
      <c r="M47" s="23"/>
      <c r="N47" s="23"/>
      <c r="O47" s="23"/>
      <c r="P47" s="23"/>
      <c r="Q47" s="23"/>
      <c r="R47" s="130"/>
      <c r="S47" s="23"/>
      <c r="T47" s="23"/>
      <c r="U47" s="23"/>
      <c r="V47" s="23"/>
      <c r="W47" s="23"/>
      <c r="X47" s="23"/>
      <c r="Y47" s="23"/>
      <c r="Z47" s="23"/>
      <c r="AA47" s="130"/>
      <c r="AB47" s="41"/>
      <c r="AC47" s="23"/>
      <c r="AD47" s="23"/>
      <c r="AE47" s="23"/>
      <c r="AF47" s="23"/>
      <c r="AG47" s="23"/>
      <c r="AH47" s="23"/>
      <c r="AI47" s="23"/>
      <c r="AJ47" s="130"/>
      <c r="AK47" s="23"/>
      <c r="AL47" s="41"/>
      <c r="AM47" s="41"/>
      <c r="AN47" s="23"/>
      <c r="AO47" s="23"/>
      <c r="AP47" s="23"/>
      <c r="AQ47" s="23"/>
      <c r="AR47" s="23"/>
      <c r="AS47" s="130"/>
      <c r="AT47" s="23"/>
      <c r="AU47" s="23"/>
      <c r="AV47" s="23"/>
      <c r="AW47" s="23"/>
      <c r="AX47" s="23"/>
      <c r="AY47" s="23"/>
      <c r="AZ47" s="23"/>
      <c r="BA47" s="23"/>
      <c r="BB47" s="130"/>
      <c r="BC47" s="23"/>
      <c r="BD47" s="41"/>
      <c r="BE47" s="23"/>
      <c r="BF47" s="23"/>
      <c r="BG47" s="23"/>
      <c r="BH47" s="23"/>
      <c r="BI47" s="23"/>
      <c r="BJ47" s="23"/>
      <c r="BM47" s="23"/>
      <c r="BN47" s="23"/>
      <c r="BO47" s="23"/>
      <c r="BP47" s="23"/>
      <c r="BQ47" s="23"/>
      <c r="BR47" s="23"/>
      <c r="BS47" s="23"/>
      <c r="BV47" s="23"/>
      <c r="BW47" s="23"/>
      <c r="BX47" s="23"/>
      <c r="BY47" s="23"/>
      <c r="CB47" s="23"/>
      <c r="CC47" s="23"/>
    </row>
    <row r="48" spans="1:81" ht="12.75">
      <c r="A48" s="23"/>
      <c r="B48" s="23"/>
      <c r="C48" s="23"/>
      <c r="D48" s="23"/>
      <c r="E48" s="23"/>
      <c r="F48" s="23"/>
      <c r="G48" s="23"/>
      <c r="H48" s="23"/>
      <c r="I48" s="130"/>
      <c r="J48" s="23"/>
      <c r="K48" s="23"/>
      <c r="L48" s="23"/>
      <c r="M48" s="23"/>
      <c r="N48" s="23"/>
      <c r="O48" s="23"/>
      <c r="P48" s="23"/>
      <c r="Q48" s="23"/>
      <c r="R48" s="130"/>
      <c r="S48" s="23"/>
      <c r="T48" s="23"/>
      <c r="U48" s="23"/>
      <c r="V48" s="23"/>
      <c r="W48" s="23"/>
      <c r="X48" s="23"/>
      <c r="Y48" s="23"/>
      <c r="Z48" s="23"/>
      <c r="AA48" s="130"/>
      <c r="AB48" s="23"/>
      <c r="AC48" s="23"/>
      <c r="AD48" s="23"/>
      <c r="AE48" s="23"/>
      <c r="AF48" s="23"/>
      <c r="AG48" s="23"/>
      <c r="AH48" s="23"/>
      <c r="AI48" s="23"/>
      <c r="AJ48" s="130"/>
      <c r="AK48" s="23"/>
      <c r="AL48" s="23"/>
      <c r="AM48" s="23"/>
      <c r="AN48" s="23"/>
      <c r="AO48" s="23"/>
      <c r="AP48" s="23"/>
      <c r="AQ48" s="23"/>
      <c r="AR48" s="23"/>
      <c r="AS48" s="130"/>
      <c r="AT48" s="23"/>
      <c r="AU48" s="23"/>
      <c r="AV48" s="23"/>
      <c r="AW48" s="23"/>
      <c r="AX48" s="23"/>
      <c r="AY48" s="23"/>
      <c r="AZ48" s="23"/>
      <c r="BA48" s="23"/>
      <c r="BB48" s="130"/>
      <c r="BC48" s="23"/>
      <c r="BD48" s="23"/>
      <c r="BE48" s="23"/>
      <c r="BF48" s="23"/>
      <c r="BG48" s="23"/>
      <c r="BH48" s="23"/>
      <c r="BI48" s="23"/>
      <c r="BJ48" s="23"/>
      <c r="BK48" s="130"/>
      <c r="BL48" s="23"/>
      <c r="BM48" s="23"/>
      <c r="BN48" s="23"/>
      <c r="BO48" s="23"/>
      <c r="BP48" s="23"/>
      <c r="BQ48" s="23"/>
      <c r="BR48" s="23"/>
      <c r="BS48" s="23"/>
      <c r="BT48" s="130"/>
      <c r="BU48" s="23"/>
      <c r="BV48" s="23"/>
      <c r="BW48" s="23"/>
      <c r="BX48" s="23"/>
      <c r="BY48" s="23"/>
      <c r="BZ48" s="23"/>
      <c r="CA48" s="23"/>
      <c r="CB48" s="23"/>
      <c r="CC48" s="30"/>
    </row>
    <row r="49" spans="1:81" ht="12.75">
      <c r="A49" s="23"/>
      <c r="B49" s="23"/>
      <c r="C49" s="23"/>
      <c r="D49" s="23"/>
      <c r="E49" s="23"/>
      <c r="F49" s="23"/>
      <c r="G49" s="23"/>
      <c r="H49" s="23"/>
      <c r="I49" s="130"/>
      <c r="J49" s="23"/>
      <c r="K49" s="23"/>
      <c r="L49" s="23"/>
      <c r="M49" s="23"/>
      <c r="N49" s="23"/>
      <c r="O49" s="23"/>
      <c r="P49" s="23"/>
      <c r="Q49" s="23"/>
      <c r="R49" s="130"/>
      <c r="S49" s="23"/>
      <c r="T49" s="23"/>
      <c r="U49" s="23"/>
      <c r="V49" s="23"/>
      <c r="W49" s="23"/>
      <c r="X49" s="23"/>
      <c r="Y49" s="23"/>
      <c r="Z49" s="23"/>
      <c r="AA49" s="130"/>
      <c r="AB49" s="23"/>
      <c r="AC49" s="23"/>
      <c r="AD49" s="23"/>
      <c r="AE49" s="23"/>
      <c r="AF49" s="23"/>
      <c r="AG49" s="23"/>
      <c r="AH49" s="23"/>
      <c r="AI49" s="23"/>
      <c r="AJ49" s="130"/>
      <c r="AK49" s="23"/>
      <c r="AL49" s="23"/>
      <c r="AM49" s="23"/>
      <c r="AN49" s="23"/>
      <c r="AO49" s="23"/>
      <c r="AP49" s="23"/>
      <c r="AQ49" s="23"/>
      <c r="AR49" s="23"/>
      <c r="AS49" s="130"/>
      <c r="AT49" s="23"/>
      <c r="AU49" s="23"/>
      <c r="AV49" s="23"/>
      <c r="AW49" s="23"/>
      <c r="AX49" s="23"/>
      <c r="AY49" s="23"/>
      <c r="AZ49" s="23"/>
      <c r="BA49" s="23"/>
      <c r="BB49" s="130"/>
      <c r="BC49" s="23"/>
      <c r="BD49" s="23"/>
      <c r="BE49" s="23"/>
      <c r="BF49" s="23"/>
      <c r="BG49" s="23"/>
      <c r="BH49" s="23"/>
      <c r="BI49" s="23"/>
      <c r="BJ49" s="23"/>
      <c r="BK49" s="130"/>
      <c r="BL49" s="23"/>
      <c r="BM49" s="23"/>
      <c r="BN49" s="23"/>
      <c r="BO49" s="23"/>
      <c r="BP49" s="23"/>
      <c r="BQ49" s="23"/>
      <c r="BR49" s="23"/>
      <c r="BS49" s="23"/>
      <c r="BT49" s="130"/>
      <c r="BU49" s="23"/>
      <c r="BV49" s="23"/>
      <c r="BW49" s="23"/>
      <c r="BX49" s="23"/>
      <c r="BY49" s="23"/>
      <c r="BZ49" s="23"/>
      <c r="CA49" s="23"/>
      <c r="CB49" s="23"/>
      <c r="CC49" s="23"/>
    </row>
    <row r="50" spans="1:81" ht="12.75">
      <c r="A50" s="23"/>
      <c r="B50" s="23"/>
      <c r="C50" s="23"/>
      <c r="D50" s="23"/>
      <c r="E50" s="23"/>
      <c r="F50" s="23"/>
      <c r="G50" s="23"/>
      <c r="H50" s="23"/>
      <c r="I50" s="130"/>
      <c r="J50" s="23"/>
      <c r="K50" s="23"/>
      <c r="L50" s="23"/>
      <c r="M50" s="23"/>
      <c r="N50" s="23"/>
      <c r="O50" s="23"/>
      <c r="P50" s="23"/>
      <c r="Q50" s="23"/>
      <c r="R50" s="130"/>
      <c r="S50" s="23"/>
      <c r="T50" s="23"/>
      <c r="U50" s="23"/>
      <c r="V50" s="23"/>
      <c r="W50" s="23"/>
      <c r="X50" s="23"/>
      <c r="Y50" s="23"/>
      <c r="Z50" s="23"/>
      <c r="AA50" s="130"/>
      <c r="AB50" s="23"/>
      <c r="AC50" s="23"/>
      <c r="AD50" s="23"/>
      <c r="AE50" s="23"/>
      <c r="AF50" s="23"/>
      <c r="AG50" s="23"/>
      <c r="AH50" s="23"/>
      <c r="AI50" s="23"/>
      <c r="AJ50" s="130"/>
      <c r="AK50" s="23"/>
      <c r="AL50" s="23"/>
      <c r="AM50" s="23"/>
      <c r="AN50" s="23"/>
      <c r="AO50" s="23"/>
      <c r="AP50" s="23"/>
      <c r="AQ50" s="23"/>
      <c r="AR50" s="23"/>
      <c r="AS50" s="130"/>
      <c r="AT50" s="23"/>
      <c r="AU50" s="23"/>
      <c r="AV50" s="23"/>
      <c r="AW50" s="23"/>
      <c r="AX50" s="23"/>
      <c r="AY50" s="23"/>
      <c r="AZ50" s="23"/>
      <c r="BA50" s="23"/>
      <c r="BB50" s="130"/>
      <c r="BC50" s="23"/>
      <c r="BD50" s="23"/>
      <c r="BE50" s="23"/>
      <c r="BF50" s="23"/>
      <c r="BG50" s="23"/>
      <c r="BH50" s="23"/>
      <c r="BI50" s="23"/>
      <c r="BJ50" s="23"/>
      <c r="BK50" s="130"/>
      <c r="BL50" s="23"/>
      <c r="BM50" s="23"/>
      <c r="BN50" s="23"/>
      <c r="BO50" s="23"/>
      <c r="BP50" s="23"/>
      <c r="BQ50" s="23"/>
      <c r="BR50" s="23"/>
      <c r="BS50" s="23"/>
      <c r="BT50" s="130"/>
      <c r="BU50" s="23"/>
      <c r="BV50" s="23"/>
      <c r="BW50" s="23"/>
      <c r="BX50" s="23"/>
      <c r="BY50" s="23"/>
      <c r="BZ50" s="23"/>
      <c r="CA50" s="23"/>
      <c r="CB50" s="23"/>
      <c r="CC50" s="23"/>
    </row>
    <row r="51" spans="1:81" ht="12.75">
      <c r="A51" s="23"/>
      <c r="B51" s="23"/>
      <c r="C51" s="23"/>
      <c r="D51" s="23"/>
      <c r="E51" s="23"/>
      <c r="F51" s="23"/>
      <c r="G51" s="23"/>
      <c r="H51" s="23"/>
      <c r="I51" s="130"/>
      <c r="J51" s="23"/>
      <c r="K51" s="23"/>
      <c r="L51" s="23"/>
      <c r="M51" s="23"/>
      <c r="N51" s="23"/>
      <c r="O51" s="23"/>
      <c r="P51" s="23"/>
      <c r="Q51" s="23"/>
      <c r="R51" s="130"/>
      <c r="S51" s="23"/>
      <c r="T51" s="23"/>
      <c r="U51" s="23"/>
      <c r="V51" s="23"/>
      <c r="W51" s="23"/>
      <c r="X51" s="23"/>
      <c r="Y51" s="23"/>
      <c r="Z51" s="23"/>
      <c r="AA51" s="130"/>
      <c r="AB51" s="23"/>
      <c r="AC51" s="23"/>
      <c r="AD51" s="23"/>
      <c r="AE51" s="23"/>
      <c r="AF51" s="23"/>
      <c r="AG51" s="23"/>
      <c r="AH51" s="23"/>
      <c r="AI51" s="23"/>
      <c r="AJ51" s="130"/>
      <c r="AK51" s="23"/>
      <c r="AL51" s="23"/>
      <c r="AM51" s="23"/>
      <c r="AN51" s="23"/>
      <c r="AO51" s="23"/>
      <c r="AP51" s="23"/>
      <c r="AQ51" s="23"/>
      <c r="AR51" s="23"/>
      <c r="AS51" s="130"/>
      <c r="AT51" s="23"/>
      <c r="AU51" s="23"/>
      <c r="AV51" s="23"/>
      <c r="AW51" s="23"/>
      <c r="AX51" s="23"/>
      <c r="AY51" s="23"/>
      <c r="AZ51" s="23"/>
      <c r="BA51" s="23"/>
      <c r="BB51" s="130"/>
      <c r="BC51" s="23"/>
      <c r="BD51" s="23"/>
      <c r="BE51" s="23"/>
      <c r="BF51" s="23"/>
      <c r="BG51" s="23"/>
      <c r="BH51" s="23"/>
      <c r="BI51" s="23"/>
      <c r="BJ51" s="23"/>
      <c r="BK51" s="130"/>
      <c r="BL51" s="23"/>
      <c r="BM51" s="23"/>
      <c r="BN51" s="23"/>
      <c r="BO51" s="23"/>
      <c r="BP51" s="23"/>
      <c r="BQ51" s="23"/>
      <c r="BR51" s="23"/>
      <c r="BS51" s="23"/>
      <c r="BT51" s="130"/>
      <c r="BU51" s="23"/>
      <c r="BV51" s="23"/>
      <c r="BW51" s="23"/>
      <c r="BX51" s="23"/>
      <c r="BY51" s="23"/>
      <c r="BZ51" s="23"/>
      <c r="CA51" s="23"/>
      <c r="CB51" s="23"/>
      <c r="CC51" s="23"/>
    </row>
    <row r="52" spans="1:81" ht="12.75">
      <c r="A52" s="23"/>
      <c r="B52" s="23"/>
      <c r="C52" s="23"/>
      <c r="D52" s="23"/>
      <c r="E52" s="23"/>
      <c r="F52" s="23"/>
      <c r="G52" s="23"/>
      <c r="H52" s="23"/>
      <c r="I52" s="130"/>
      <c r="J52" s="23"/>
      <c r="K52" s="23"/>
      <c r="L52" s="23"/>
      <c r="M52" s="23"/>
      <c r="N52" s="23"/>
      <c r="O52" s="23"/>
      <c r="P52" s="23"/>
      <c r="Q52" s="23"/>
      <c r="R52" s="130"/>
      <c r="S52" s="23"/>
      <c r="T52" s="23"/>
      <c r="U52" s="23"/>
      <c r="V52" s="23"/>
      <c r="W52" s="23"/>
      <c r="X52" s="23"/>
      <c r="Y52" s="23"/>
      <c r="Z52" s="23"/>
      <c r="AA52" s="130"/>
      <c r="AB52" s="23"/>
      <c r="AC52" s="23"/>
      <c r="AD52" s="23"/>
      <c r="AE52" s="23"/>
      <c r="AF52" s="23"/>
      <c r="AG52" s="23"/>
      <c r="AH52" s="23"/>
      <c r="AI52" s="23"/>
      <c r="AJ52" s="130"/>
      <c r="AK52" s="23"/>
      <c r="AL52" s="23"/>
      <c r="AM52" s="23"/>
      <c r="AN52" s="23"/>
      <c r="AO52" s="23"/>
      <c r="AP52" s="23"/>
      <c r="AQ52" s="23"/>
      <c r="AR52" s="23"/>
      <c r="AS52" s="130"/>
      <c r="AT52" s="23"/>
      <c r="AU52" s="23"/>
      <c r="AV52" s="23"/>
      <c r="AW52" s="23"/>
      <c r="AX52" s="23"/>
      <c r="AY52" s="23"/>
      <c r="AZ52" s="23"/>
      <c r="BA52" s="23"/>
      <c r="BB52" s="130"/>
      <c r="BC52" s="23"/>
      <c r="BD52" s="23"/>
      <c r="BE52" s="23"/>
      <c r="BF52" s="23"/>
      <c r="BG52" s="23"/>
      <c r="BH52" s="23"/>
      <c r="BI52" s="23"/>
      <c r="BJ52" s="23"/>
      <c r="BK52" s="130"/>
      <c r="BL52" s="23"/>
      <c r="BM52" s="23"/>
      <c r="BN52" s="23"/>
      <c r="BO52" s="23"/>
      <c r="BP52" s="23"/>
      <c r="BQ52" s="23"/>
      <c r="BR52" s="23"/>
      <c r="BS52" s="23"/>
      <c r="BT52" s="130"/>
      <c r="BU52" s="23"/>
      <c r="BV52" s="23"/>
      <c r="BW52" s="23"/>
      <c r="BX52" s="23"/>
      <c r="BY52" s="23"/>
      <c r="BZ52" s="23"/>
      <c r="CA52" s="23"/>
      <c r="CB52" s="23"/>
      <c r="CC52" s="23"/>
    </row>
    <row r="53" spans="1:81" ht="12.75">
      <c r="A53" s="23"/>
      <c r="B53" s="23"/>
      <c r="C53" s="23"/>
      <c r="D53" s="23"/>
      <c r="E53" s="23"/>
      <c r="F53" s="23"/>
      <c r="G53" s="23"/>
      <c r="H53" s="23"/>
      <c r="I53" s="130"/>
      <c r="J53" s="23"/>
      <c r="K53" s="23"/>
      <c r="L53" s="23"/>
      <c r="M53" s="23"/>
      <c r="N53" s="23"/>
      <c r="O53" s="23"/>
      <c r="P53" s="23"/>
      <c r="Q53" s="23"/>
      <c r="R53" s="130"/>
      <c r="S53" s="23"/>
      <c r="T53" s="23"/>
      <c r="U53" s="23"/>
      <c r="V53" s="23"/>
      <c r="W53" s="23"/>
      <c r="X53" s="23"/>
      <c r="Y53" s="23"/>
      <c r="Z53" s="23"/>
      <c r="AA53" s="130"/>
      <c r="AB53" s="23"/>
      <c r="AC53" s="23"/>
      <c r="AD53" s="23"/>
      <c r="AE53" s="23"/>
      <c r="AF53" s="23"/>
      <c r="AG53" s="23"/>
      <c r="AH53" s="23"/>
      <c r="AI53" s="23"/>
      <c r="AJ53" s="130"/>
      <c r="AK53" s="23"/>
      <c r="AL53" s="23"/>
      <c r="AM53" s="23"/>
      <c r="AN53" s="23"/>
      <c r="AO53" s="23"/>
      <c r="AP53" s="23"/>
      <c r="AQ53" s="23"/>
      <c r="AR53" s="23"/>
      <c r="AS53" s="130"/>
      <c r="AT53" s="23"/>
      <c r="AU53" s="23"/>
      <c r="AV53" s="23"/>
      <c r="AW53" s="23"/>
      <c r="AX53" s="23"/>
      <c r="AY53" s="23"/>
      <c r="AZ53" s="23"/>
      <c r="BA53" s="23"/>
      <c r="BB53" s="130"/>
      <c r="BC53" s="23"/>
      <c r="BD53" s="23"/>
      <c r="BE53" s="23"/>
      <c r="BF53" s="23"/>
      <c r="BG53" s="23"/>
      <c r="BH53" s="23"/>
      <c r="BI53" s="23"/>
      <c r="BJ53" s="23"/>
      <c r="BK53" s="130"/>
      <c r="BL53" s="23"/>
      <c r="BM53" s="23"/>
      <c r="BN53" s="23"/>
      <c r="BO53" s="23"/>
      <c r="BP53" s="23"/>
      <c r="BQ53" s="23"/>
      <c r="BR53" s="23"/>
      <c r="BS53" s="23"/>
      <c r="BT53" s="130"/>
      <c r="BU53" s="23"/>
      <c r="BV53" s="23"/>
      <c r="BW53" s="23"/>
      <c r="BX53" s="23"/>
      <c r="BY53" s="23"/>
      <c r="BZ53" s="23"/>
      <c r="CA53" s="23"/>
      <c r="CB53" s="23"/>
      <c r="CC53" s="23"/>
    </row>
    <row r="54" spans="1:81" ht="12.75">
      <c r="A54" s="23"/>
      <c r="B54" s="23"/>
      <c r="C54" s="23"/>
      <c r="D54" s="23"/>
      <c r="E54" s="23"/>
      <c r="F54" s="23"/>
      <c r="G54" s="23"/>
      <c r="H54" s="23"/>
      <c r="I54" s="130"/>
      <c r="J54" s="23"/>
      <c r="K54" s="23"/>
      <c r="L54" s="23"/>
      <c r="M54" s="23"/>
      <c r="N54" s="23"/>
      <c r="O54" s="23"/>
      <c r="P54" s="23"/>
      <c r="Q54" s="23"/>
      <c r="R54" s="130"/>
      <c r="S54" s="23"/>
      <c r="T54" s="23"/>
      <c r="U54" s="23"/>
      <c r="V54" s="23"/>
      <c r="W54" s="23"/>
      <c r="X54" s="23"/>
      <c r="Y54" s="23"/>
      <c r="Z54" s="23"/>
      <c r="AA54" s="130"/>
      <c r="AB54" s="23"/>
      <c r="AC54" s="23"/>
      <c r="AD54" s="23"/>
      <c r="AE54" s="23"/>
      <c r="AF54" s="23"/>
      <c r="AG54" s="23"/>
      <c r="AH54" s="23"/>
      <c r="AI54" s="23"/>
      <c r="AJ54" s="130"/>
      <c r="AK54" s="23"/>
      <c r="AL54" s="23"/>
      <c r="AM54" s="23"/>
      <c r="AN54" s="23"/>
      <c r="AO54" s="23"/>
      <c r="AP54" s="23"/>
      <c r="AQ54" s="23"/>
      <c r="AR54" s="23"/>
      <c r="AS54" s="130"/>
      <c r="AT54" s="23"/>
      <c r="AU54" s="23"/>
      <c r="AV54" s="23"/>
      <c r="AW54" s="23"/>
      <c r="AX54" s="23"/>
      <c r="AY54" s="23"/>
      <c r="AZ54" s="23"/>
      <c r="BA54" s="23"/>
      <c r="BB54" s="130"/>
      <c r="BC54" s="23"/>
      <c r="BD54" s="23"/>
      <c r="BE54" s="23"/>
      <c r="BF54" s="23"/>
      <c r="BG54" s="23"/>
      <c r="BH54" s="23"/>
      <c r="BI54" s="23"/>
      <c r="BJ54" s="23"/>
      <c r="BK54" s="130"/>
      <c r="BL54" s="23"/>
      <c r="BM54" s="23"/>
      <c r="BN54" s="23"/>
      <c r="BO54" s="23"/>
      <c r="BP54" s="23"/>
      <c r="BQ54" s="23"/>
      <c r="BR54" s="23"/>
      <c r="BS54" s="23"/>
      <c r="BT54" s="130"/>
      <c r="BU54" s="23"/>
      <c r="BV54" s="23"/>
      <c r="BW54" s="23"/>
      <c r="BX54" s="23"/>
      <c r="BY54" s="23"/>
      <c r="BZ54" s="23"/>
      <c r="CA54" s="23"/>
      <c r="CB54" s="23"/>
      <c r="CC54" s="23"/>
    </row>
    <row r="55" spans="1:81" ht="12.75">
      <c r="A55" s="23"/>
      <c r="B55" s="23"/>
      <c r="C55" s="23"/>
      <c r="D55" s="23"/>
      <c r="E55" s="23"/>
      <c r="F55" s="23"/>
      <c r="G55" s="23"/>
      <c r="H55" s="23"/>
      <c r="I55" s="130"/>
      <c r="J55" s="23"/>
      <c r="K55" s="23"/>
      <c r="L55" s="23"/>
      <c r="M55" s="23"/>
      <c r="N55" s="23"/>
      <c r="O55" s="23"/>
      <c r="P55" s="23"/>
      <c r="Q55" s="23"/>
      <c r="R55" s="130"/>
      <c r="S55" s="23"/>
      <c r="T55" s="23"/>
      <c r="U55" s="23"/>
      <c r="V55" s="23"/>
      <c r="W55" s="23"/>
      <c r="X55" s="23"/>
      <c r="Y55" s="23"/>
      <c r="Z55" s="23"/>
      <c r="AA55" s="130"/>
      <c r="AB55" s="23"/>
      <c r="AC55" s="23"/>
      <c r="AD55" s="23"/>
      <c r="AE55" s="23"/>
      <c r="AF55" s="23"/>
      <c r="AG55" s="23"/>
      <c r="AH55" s="23"/>
      <c r="AI55" s="23"/>
      <c r="AJ55" s="130"/>
      <c r="AK55" s="23"/>
      <c r="AL55" s="23"/>
      <c r="AM55" s="23"/>
      <c r="AN55" s="23"/>
      <c r="AO55" s="23"/>
      <c r="AP55" s="23"/>
      <c r="AQ55" s="23"/>
      <c r="AR55" s="23"/>
      <c r="AS55" s="130"/>
      <c r="AT55" s="23"/>
      <c r="AU55" s="23"/>
      <c r="AV55" s="23"/>
      <c r="AW55" s="23"/>
      <c r="AX55" s="23"/>
      <c r="AY55" s="23"/>
      <c r="AZ55" s="23"/>
      <c r="BA55" s="23"/>
      <c r="BB55" s="130"/>
      <c r="BC55" s="23"/>
      <c r="BD55" s="23"/>
      <c r="BE55" s="23"/>
      <c r="BF55" s="23"/>
      <c r="BG55" s="23"/>
      <c r="BH55" s="23"/>
      <c r="BI55" s="23"/>
      <c r="BJ55" s="23"/>
      <c r="BK55" s="130"/>
      <c r="BL55" s="23"/>
      <c r="BM55" s="23"/>
      <c r="BN55" s="23"/>
      <c r="BO55" s="23"/>
      <c r="BP55" s="23"/>
      <c r="BQ55" s="23"/>
      <c r="BR55" s="23"/>
      <c r="BS55" s="23"/>
      <c r="BT55" s="130"/>
      <c r="BU55" s="23"/>
      <c r="BV55" s="23"/>
      <c r="BW55" s="23"/>
      <c r="BX55" s="23"/>
      <c r="BY55" s="23"/>
      <c r="BZ55" s="23"/>
      <c r="CA55" s="23"/>
      <c r="CB55" s="23"/>
      <c r="CC55" s="23"/>
    </row>
    <row r="56" spans="1:81" ht="12.75">
      <c r="A56" s="23"/>
      <c r="B56" s="23"/>
      <c r="C56" s="23"/>
      <c r="D56" s="23"/>
      <c r="E56" s="23"/>
      <c r="F56" s="23"/>
      <c r="G56" s="23"/>
      <c r="H56" s="23"/>
      <c r="I56" s="130"/>
      <c r="J56" s="23"/>
      <c r="K56" s="23"/>
      <c r="L56" s="23"/>
      <c r="M56" s="23"/>
      <c r="N56" s="23"/>
      <c r="O56" s="23"/>
      <c r="P56" s="23"/>
      <c r="Q56" s="23"/>
      <c r="R56" s="130"/>
      <c r="S56" s="23"/>
      <c r="T56" s="23"/>
      <c r="U56" s="23"/>
      <c r="V56" s="23"/>
      <c r="W56" s="23"/>
      <c r="X56" s="23"/>
      <c r="Y56" s="23"/>
      <c r="Z56" s="23"/>
      <c r="AA56" s="130"/>
      <c r="AB56" s="23"/>
      <c r="AC56" s="23"/>
      <c r="AD56" s="23"/>
      <c r="AE56" s="23"/>
      <c r="AF56" s="23"/>
      <c r="AG56" s="23"/>
      <c r="AH56" s="23"/>
      <c r="AI56" s="23"/>
      <c r="AJ56" s="130"/>
      <c r="AK56" s="23"/>
      <c r="AL56" s="23"/>
      <c r="AM56" s="23"/>
      <c r="AN56" s="23"/>
      <c r="AO56" s="23"/>
      <c r="AP56" s="23"/>
      <c r="AQ56" s="23"/>
      <c r="AR56" s="23"/>
      <c r="AS56" s="130"/>
      <c r="AT56" s="23"/>
      <c r="AU56" s="23"/>
      <c r="AV56" s="23"/>
      <c r="AW56" s="23"/>
      <c r="AX56" s="23"/>
      <c r="AY56" s="23"/>
      <c r="AZ56" s="23"/>
      <c r="BA56" s="23"/>
      <c r="BB56" s="130"/>
      <c r="BC56" s="23"/>
      <c r="BD56" s="23"/>
      <c r="BE56" s="23"/>
      <c r="BF56" s="23"/>
      <c r="BG56" s="23"/>
      <c r="BH56" s="23"/>
      <c r="BI56" s="23"/>
      <c r="BJ56" s="23"/>
      <c r="BK56" s="130"/>
      <c r="BL56" s="23"/>
      <c r="BM56" s="23"/>
      <c r="BN56" s="23"/>
      <c r="BO56" s="23"/>
      <c r="BP56" s="23"/>
      <c r="BQ56" s="23"/>
      <c r="BR56" s="23"/>
      <c r="BS56" s="23"/>
      <c r="BT56" s="130"/>
      <c r="BU56" s="23"/>
      <c r="BV56" s="23"/>
      <c r="BW56" s="23"/>
      <c r="BX56" s="23"/>
      <c r="BY56" s="23"/>
      <c r="BZ56" s="23"/>
      <c r="CA56" s="23"/>
      <c r="CB56" s="23"/>
      <c r="CC56" s="23"/>
    </row>
    <row r="57" spans="1:81" ht="12.75">
      <c r="A57" s="23"/>
      <c r="B57" s="23"/>
      <c r="C57" s="23"/>
      <c r="D57" s="23"/>
      <c r="E57" s="23"/>
      <c r="F57" s="23"/>
      <c r="G57" s="23"/>
      <c r="H57" s="23"/>
      <c r="I57" s="130"/>
      <c r="J57" s="23"/>
      <c r="K57" s="23"/>
      <c r="L57" s="23"/>
      <c r="M57" s="23"/>
      <c r="N57" s="23"/>
      <c r="O57" s="23"/>
      <c r="P57" s="23"/>
      <c r="Q57" s="23"/>
      <c r="R57" s="130"/>
      <c r="S57" s="23"/>
      <c r="T57" s="23"/>
      <c r="U57" s="23"/>
      <c r="V57" s="23"/>
      <c r="W57" s="23"/>
      <c r="X57" s="23"/>
      <c r="Y57" s="23"/>
      <c r="Z57" s="23"/>
      <c r="AA57" s="130"/>
      <c r="AB57" s="23"/>
      <c r="AC57" s="23"/>
      <c r="AD57" s="23"/>
      <c r="AE57" s="23"/>
      <c r="AF57" s="23"/>
      <c r="AG57" s="23"/>
      <c r="AH57" s="23"/>
      <c r="AI57" s="23"/>
      <c r="AJ57" s="130"/>
      <c r="AK57" s="23"/>
      <c r="AL57" s="23"/>
      <c r="AM57" s="23"/>
      <c r="AN57" s="23"/>
      <c r="AO57" s="23"/>
      <c r="AP57" s="23"/>
      <c r="AQ57" s="23"/>
      <c r="AR57" s="23"/>
      <c r="AS57" s="130"/>
      <c r="AT57" s="23"/>
      <c r="AU57" s="23"/>
      <c r="AV57" s="23"/>
      <c r="AW57" s="23"/>
      <c r="AX57" s="23"/>
      <c r="AY57" s="23"/>
      <c r="AZ57" s="23"/>
      <c r="BA57" s="23"/>
      <c r="BB57" s="130"/>
      <c r="BC57" s="23"/>
      <c r="BD57" s="23"/>
      <c r="BE57" s="23"/>
      <c r="BF57" s="23"/>
      <c r="BG57" s="23"/>
      <c r="BH57" s="23"/>
      <c r="BI57" s="23"/>
      <c r="BJ57" s="23"/>
      <c r="BK57" s="130"/>
      <c r="BL57" s="23"/>
      <c r="BM57" s="23"/>
      <c r="BN57" s="23"/>
      <c r="BO57" s="23"/>
      <c r="BP57" s="23"/>
      <c r="BQ57" s="23"/>
      <c r="BR57" s="23"/>
      <c r="BS57" s="23"/>
      <c r="BT57" s="130"/>
      <c r="BU57" s="23"/>
      <c r="BV57" s="23"/>
      <c r="BW57" s="23"/>
      <c r="BX57" s="23"/>
      <c r="BY57" s="23"/>
      <c r="BZ57" s="23"/>
      <c r="CA57" s="23"/>
      <c r="CB57" s="23"/>
      <c r="CC57" s="23"/>
    </row>
    <row r="58" spans="1:81" ht="12.75">
      <c r="A58" s="23"/>
      <c r="B58" s="23"/>
      <c r="C58" s="23"/>
      <c r="D58" s="23"/>
      <c r="E58" s="23"/>
      <c r="F58" s="23"/>
      <c r="G58" s="23"/>
      <c r="H58" s="23"/>
      <c r="I58" s="130"/>
      <c r="J58" s="23"/>
      <c r="K58" s="23"/>
      <c r="L58" s="23"/>
      <c r="M58" s="23"/>
      <c r="N58" s="23"/>
      <c r="O58" s="23"/>
      <c r="P58" s="23"/>
      <c r="Q58" s="23"/>
      <c r="R58" s="130"/>
      <c r="S58" s="23"/>
      <c r="T58" s="23"/>
      <c r="U58" s="23"/>
      <c r="V58" s="23"/>
      <c r="W58" s="23"/>
      <c r="X58" s="23"/>
      <c r="Y58" s="23"/>
      <c r="Z58" s="23"/>
      <c r="AA58" s="130"/>
      <c r="AB58" s="23"/>
      <c r="AC58" s="23"/>
      <c r="AD58" s="23"/>
      <c r="AE58" s="23"/>
      <c r="AF58" s="23"/>
      <c r="AG58" s="23"/>
      <c r="AH58" s="23"/>
      <c r="AI58" s="23"/>
      <c r="AJ58" s="130"/>
      <c r="AK58" s="23"/>
      <c r="AL58" s="23"/>
      <c r="AM58" s="23"/>
      <c r="AN58" s="23"/>
      <c r="AO58" s="23"/>
      <c r="AP58" s="23"/>
      <c r="AQ58" s="23"/>
      <c r="AR58" s="23"/>
      <c r="AS58" s="130"/>
      <c r="AT58" s="23"/>
      <c r="AU58" s="23"/>
      <c r="AV58" s="23"/>
      <c r="AW58" s="23"/>
      <c r="AX58" s="23"/>
      <c r="AY58" s="23"/>
      <c r="AZ58" s="23"/>
      <c r="BA58" s="23"/>
      <c r="BB58" s="130"/>
      <c r="BC58" s="23"/>
      <c r="BD58" s="23"/>
      <c r="BE58" s="23"/>
      <c r="BF58" s="23"/>
      <c r="BG58" s="23"/>
      <c r="BH58" s="23"/>
      <c r="BI58" s="23"/>
      <c r="BJ58" s="23"/>
      <c r="BK58" s="130"/>
      <c r="BL58" s="23"/>
      <c r="BM58" s="23"/>
      <c r="BN58" s="23"/>
      <c r="BO58" s="23"/>
      <c r="BP58" s="23"/>
      <c r="BQ58" s="23"/>
      <c r="BR58" s="23"/>
      <c r="BS58" s="23"/>
      <c r="BT58" s="130"/>
      <c r="BU58" s="23"/>
      <c r="BV58" s="23"/>
      <c r="BW58" s="23"/>
      <c r="BX58" s="23"/>
      <c r="BY58" s="23"/>
      <c r="BZ58" s="23"/>
      <c r="CA58" s="23"/>
      <c r="CB58" s="23"/>
      <c r="CC58" s="23"/>
    </row>
    <row r="59" spans="1:81" ht="12.75">
      <c r="A59" s="23"/>
      <c r="B59" s="23"/>
      <c r="C59" s="23"/>
      <c r="D59" s="23"/>
      <c r="E59" s="23"/>
      <c r="F59" s="23"/>
      <c r="G59" s="23"/>
      <c r="H59" s="23"/>
      <c r="I59" s="130"/>
      <c r="J59" s="23"/>
      <c r="K59" s="23"/>
      <c r="L59" s="23"/>
      <c r="M59" s="23"/>
      <c r="N59" s="23"/>
      <c r="O59" s="23"/>
      <c r="P59" s="23"/>
      <c r="Q59" s="23"/>
      <c r="R59" s="130"/>
      <c r="S59" s="23"/>
      <c r="T59" s="23"/>
      <c r="U59" s="23"/>
      <c r="V59" s="23"/>
      <c r="W59" s="23"/>
      <c r="X59" s="23"/>
      <c r="Y59" s="23"/>
      <c r="Z59" s="23"/>
      <c r="AA59" s="130"/>
      <c r="AB59" s="23"/>
      <c r="AC59" s="23"/>
      <c r="AD59" s="23"/>
      <c r="AE59" s="23"/>
      <c r="AF59" s="23"/>
      <c r="AG59" s="23"/>
      <c r="AH59" s="23"/>
      <c r="AI59" s="23"/>
      <c r="AJ59" s="130"/>
      <c r="AK59" s="23"/>
      <c r="AL59" s="23"/>
      <c r="AM59" s="23"/>
      <c r="AN59" s="23"/>
      <c r="AO59" s="23"/>
      <c r="AP59" s="23"/>
      <c r="AQ59" s="23"/>
      <c r="AR59" s="23"/>
      <c r="AS59" s="130"/>
      <c r="AT59" s="23"/>
      <c r="AU59" s="23"/>
      <c r="AV59" s="23"/>
      <c r="AW59" s="23"/>
      <c r="AX59" s="23"/>
      <c r="AY59" s="23"/>
      <c r="AZ59" s="23"/>
      <c r="BA59" s="23"/>
      <c r="BB59" s="130"/>
      <c r="BC59" s="23"/>
      <c r="BD59" s="23"/>
      <c r="BE59" s="23"/>
      <c r="BF59" s="23"/>
      <c r="BG59" s="23"/>
      <c r="BH59" s="23"/>
      <c r="BI59" s="23"/>
      <c r="BJ59" s="23"/>
      <c r="BK59" s="130"/>
      <c r="BL59" s="23"/>
      <c r="BM59" s="23"/>
      <c r="BN59" s="23"/>
      <c r="BO59" s="23"/>
      <c r="BP59" s="23"/>
      <c r="BQ59" s="23"/>
      <c r="BR59" s="23"/>
      <c r="BS59" s="23"/>
      <c r="BT59" s="130"/>
      <c r="BU59" s="23"/>
      <c r="BV59" s="23"/>
      <c r="BW59" s="23"/>
      <c r="BX59" s="23"/>
      <c r="BY59" s="23"/>
      <c r="BZ59" s="23"/>
      <c r="CA59" s="23"/>
      <c r="CB59" s="23"/>
      <c r="CC59" s="23"/>
    </row>
    <row r="60" spans="1:81" ht="12.75">
      <c r="A60" s="23"/>
      <c r="B60" s="23"/>
      <c r="C60" s="23"/>
      <c r="D60" s="23"/>
      <c r="E60" s="23"/>
      <c r="F60" s="23"/>
      <c r="G60" s="23"/>
      <c r="H60" s="23"/>
      <c r="I60" s="130"/>
      <c r="J60" s="23"/>
      <c r="K60" s="23"/>
      <c r="L60" s="23"/>
      <c r="M60" s="23"/>
      <c r="N60" s="23"/>
      <c r="O60" s="23"/>
      <c r="P60" s="23"/>
      <c r="Q60" s="23"/>
      <c r="R60" s="130"/>
      <c r="S60" s="23"/>
      <c r="T60" s="23"/>
      <c r="U60" s="23"/>
      <c r="V60" s="23"/>
      <c r="W60" s="23"/>
      <c r="X60" s="23"/>
      <c r="Y60" s="23"/>
      <c r="Z60" s="23"/>
      <c r="AA60" s="130"/>
      <c r="AB60" s="23"/>
      <c r="AC60" s="23"/>
      <c r="AD60" s="23"/>
      <c r="AE60" s="23"/>
      <c r="AF60" s="23"/>
      <c r="AG60" s="23"/>
      <c r="AH60" s="23"/>
      <c r="AI60" s="23"/>
      <c r="AJ60" s="130"/>
      <c r="AK60" s="23"/>
      <c r="AL60" s="23"/>
      <c r="AM60" s="23"/>
      <c r="AN60" s="23"/>
      <c r="AO60" s="23"/>
      <c r="AP60" s="23"/>
      <c r="AQ60" s="23"/>
      <c r="AR60" s="23"/>
      <c r="AS60" s="130"/>
      <c r="AT60" s="23"/>
      <c r="AU60" s="23"/>
      <c r="AV60" s="23"/>
      <c r="AW60" s="23"/>
      <c r="AX60" s="23"/>
      <c r="AY60" s="23"/>
      <c r="AZ60" s="23"/>
      <c r="BA60" s="23"/>
      <c r="BB60" s="130"/>
      <c r="BC60" s="23"/>
      <c r="BD60" s="23"/>
      <c r="BE60" s="23"/>
      <c r="BF60" s="23"/>
      <c r="BG60" s="23"/>
      <c r="BH60" s="23"/>
      <c r="BI60" s="23"/>
      <c r="BJ60" s="23"/>
      <c r="BK60" s="130"/>
      <c r="BL60" s="23"/>
      <c r="BM60" s="23"/>
      <c r="BN60" s="23"/>
      <c r="BO60" s="23"/>
      <c r="BP60" s="23"/>
      <c r="BQ60" s="23"/>
      <c r="BR60" s="23"/>
      <c r="BS60" s="23"/>
      <c r="BT60" s="130"/>
      <c r="BU60" s="23"/>
      <c r="BV60" s="23"/>
      <c r="BW60" s="23"/>
      <c r="BX60" s="23"/>
      <c r="BY60" s="23"/>
      <c r="BZ60" s="23"/>
      <c r="CA60" s="23"/>
      <c r="CB60" s="23"/>
      <c r="CC60" s="23"/>
    </row>
    <row r="61" spans="1:81" ht="12.75">
      <c r="A61" s="23"/>
      <c r="B61" s="23"/>
      <c r="C61" s="23"/>
      <c r="D61" s="23"/>
      <c r="E61" s="23"/>
      <c r="F61" s="23"/>
      <c r="G61" s="23"/>
      <c r="H61" s="23"/>
      <c r="I61" s="130"/>
      <c r="J61" s="23"/>
      <c r="K61" s="23"/>
      <c r="L61" s="23"/>
      <c r="M61" s="23"/>
      <c r="N61" s="23"/>
      <c r="O61" s="23"/>
      <c r="P61" s="23"/>
      <c r="Q61" s="23"/>
      <c r="R61" s="130"/>
      <c r="S61" s="23"/>
      <c r="T61" s="23"/>
      <c r="U61" s="23"/>
      <c r="V61" s="23"/>
      <c r="W61" s="23"/>
      <c r="X61" s="23"/>
      <c r="Y61" s="23"/>
      <c r="Z61" s="23"/>
      <c r="AA61" s="130"/>
      <c r="AB61" s="23"/>
      <c r="AC61" s="23"/>
      <c r="AD61" s="23"/>
      <c r="AE61" s="23"/>
      <c r="AF61" s="23"/>
      <c r="AG61" s="23"/>
      <c r="AH61" s="23"/>
      <c r="AI61" s="23"/>
      <c r="AJ61" s="130"/>
      <c r="AK61" s="23"/>
      <c r="AL61" s="23"/>
      <c r="AM61" s="23"/>
      <c r="AN61" s="23"/>
      <c r="AO61" s="23"/>
      <c r="AP61" s="23"/>
      <c r="AQ61" s="23"/>
      <c r="AR61" s="23"/>
      <c r="AS61" s="130"/>
      <c r="AT61" s="23"/>
      <c r="AU61" s="23"/>
      <c r="AV61" s="23"/>
      <c r="AW61" s="23"/>
      <c r="AX61" s="23"/>
      <c r="AY61" s="23"/>
      <c r="AZ61" s="23"/>
      <c r="BA61" s="23"/>
      <c r="BB61" s="130"/>
      <c r="BC61" s="23"/>
      <c r="BD61" s="23"/>
      <c r="BE61" s="23"/>
      <c r="BF61" s="23"/>
      <c r="BG61" s="23"/>
      <c r="BH61" s="23"/>
      <c r="BI61" s="23"/>
      <c r="BJ61" s="23"/>
      <c r="BK61" s="130"/>
      <c r="BL61" s="23"/>
      <c r="BM61" s="23"/>
      <c r="BN61" s="23"/>
      <c r="BO61" s="23"/>
      <c r="BP61" s="23"/>
      <c r="BQ61" s="23"/>
      <c r="BR61" s="23"/>
      <c r="BS61" s="23"/>
      <c r="BT61" s="130"/>
      <c r="BU61" s="23"/>
      <c r="BV61" s="23"/>
      <c r="BW61" s="23"/>
      <c r="BX61" s="23"/>
      <c r="BY61" s="23"/>
      <c r="BZ61" s="23"/>
      <c r="CA61" s="23"/>
      <c r="CB61" s="23"/>
      <c r="CC61" s="23"/>
    </row>
    <row r="62" spans="1:81" ht="12.75">
      <c r="A62" s="23"/>
      <c r="B62" s="23"/>
      <c r="C62" s="23"/>
      <c r="D62" s="23"/>
      <c r="E62" s="23"/>
      <c r="F62" s="23"/>
      <c r="G62" s="23"/>
      <c r="H62" s="23"/>
      <c r="I62" s="130"/>
      <c r="J62" s="23"/>
      <c r="K62" s="23"/>
      <c r="L62" s="23"/>
      <c r="M62" s="23"/>
      <c r="N62" s="23"/>
      <c r="O62" s="23"/>
      <c r="P62" s="23"/>
      <c r="Q62" s="23"/>
      <c r="R62" s="130"/>
      <c r="S62" s="23"/>
      <c r="T62" s="23"/>
      <c r="U62" s="23"/>
      <c r="V62" s="23"/>
      <c r="W62" s="23"/>
      <c r="X62" s="23"/>
      <c r="Y62" s="23"/>
      <c r="Z62" s="23"/>
      <c r="AA62" s="130"/>
      <c r="AB62" s="23"/>
      <c r="AC62" s="23"/>
      <c r="AD62" s="23"/>
      <c r="AE62" s="23"/>
      <c r="AF62" s="23"/>
      <c r="AG62" s="23"/>
      <c r="AH62" s="23"/>
      <c r="AI62" s="23"/>
      <c r="AJ62" s="130"/>
      <c r="AK62" s="23"/>
      <c r="AL62" s="23"/>
      <c r="AM62" s="23"/>
      <c r="AN62" s="23"/>
      <c r="AO62" s="23"/>
      <c r="AP62" s="23"/>
      <c r="AQ62" s="23"/>
      <c r="AR62" s="23"/>
      <c r="AS62" s="130"/>
      <c r="AT62" s="23"/>
      <c r="AU62" s="23"/>
      <c r="AV62" s="23"/>
      <c r="AW62" s="23"/>
      <c r="AX62" s="23"/>
      <c r="AY62" s="23"/>
      <c r="AZ62" s="23"/>
      <c r="BA62" s="23"/>
      <c r="BB62" s="130"/>
      <c r="BC62" s="23"/>
      <c r="BD62" s="23"/>
      <c r="BE62" s="23"/>
      <c r="BF62" s="23"/>
      <c r="BG62" s="23"/>
      <c r="BH62" s="23"/>
      <c r="BI62" s="23"/>
      <c r="BJ62" s="23"/>
      <c r="BK62" s="130"/>
      <c r="BL62" s="23"/>
      <c r="BM62" s="23"/>
      <c r="BN62" s="23"/>
      <c r="BO62" s="23"/>
      <c r="BP62" s="23"/>
      <c r="BQ62" s="23"/>
      <c r="BR62" s="23"/>
      <c r="BS62" s="23"/>
      <c r="BT62" s="130"/>
      <c r="BU62" s="23"/>
      <c r="BV62" s="23"/>
      <c r="BW62" s="23"/>
      <c r="BX62" s="23"/>
      <c r="BY62" s="23"/>
      <c r="BZ62" s="23"/>
      <c r="CA62" s="23"/>
      <c r="CB62" s="23"/>
      <c r="CC62" s="23"/>
    </row>
    <row r="63" spans="1:81" ht="12.75">
      <c r="A63" s="23"/>
      <c r="B63" s="23"/>
      <c r="C63" s="23"/>
      <c r="D63" s="23"/>
      <c r="E63" s="23"/>
      <c r="F63" s="23"/>
      <c r="G63" s="23"/>
      <c r="H63" s="23"/>
      <c r="I63" s="130"/>
      <c r="J63" s="23"/>
      <c r="K63" s="23"/>
      <c r="L63" s="23"/>
      <c r="M63" s="23"/>
      <c r="N63" s="23"/>
      <c r="O63" s="23"/>
      <c r="P63" s="23"/>
      <c r="Q63" s="23"/>
      <c r="R63" s="130"/>
      <c r="S63" s="23"/>
      <c r="T63" s="23"/>
      <c r="U63" s="23"/>
      <c r="V63" s="23"/>
      <c r="W63" s="23"/>
      <c r="X63" s="23"/>
      <c r="Y63" s="23"/>
      <c r="Z63" s="23"/>
      <c r="AA63" s="130"/>
      <c r="AB63" s="23"/>
      <c r="AC63" s="23"/>
      <c r="AD63" s="23"/>
      <c r="AE63" s="23"/>
      <c r="AF63" s="23"/>
      <c r="AG63" s="23"/>
      <c r="AH63" s="23"/>
      <c r="AI63" s="23"/>
      <c r="AJ63" s="130"/>
      <c r="AK63" s="23"/>
      <c r="AL63" s="23"/>
      <c r="AM63" s="23"/>
      <c r="AN63" s="23"/>
      <c r="AO63" s="23"/>
      <c r="AP63" s="23"/>
      <c r="AQ63" s="23"/>
      <c r="AR63" s="23"/>
      <c r="AS63" s="130"/>
      <c r="AT63" s="23"/>
      <c r="AU63" s="23"/>
      <c r="AV63" s="23"/>
      <c r="AW63" s="23"/>
      <c r="AX63" s="23"/>
      <c r="AY63" s="23"/>
      <c r="AZ63" s="23"/>
      <c r="BA63" s="23"/>
      <c r="BB63" s="130"/>
      <c r="BC63" s="23"/>
      <c r="BD63" s="23"/>
      <c r="BE63" s="23"/>
      <c r="BF63" s="23"/>
      <c r="BG63" s="23"/>
      <c r="BH63" s="23"/>
      <c r="BI63" s="23"/>
      <c r="BJ63" s="23"/>
      <c r="BK63" s="130"/>
      <c r="BL63" s="23"/>
      <c r="BM63" s="23"/>
      <c r="BN63" s="23"/>
      <c r="BO63" s="23"/>
      <c r="BP63" s="23"/>
      <c r="BQ63" s="23"/>
      <c r="BR63" s="23"/>
      <c r="BS63" s="23"/>
      <c r="BT63" s="130"/>
      <c r="BU63" s="23"/>
      <c r="BV63" s="23"/>
      <c r="BW63" s="23"/>
      <c r="BX63" s="23"/>
      <c r="BY63" s="23"/>
      <c r="BZ63" s="23"/>
      <c r="CA63" s="23"/>
      <c r="CB63" s="23"/>
      <c r="CC63" s="23"/>
    </row>
    <row r="64" spans="1:81" ht="12.75">
      <c r="A64" s="23"/>
      <c r="B64" s="23"/>
      <c r="C64" s="23"/>
      <c r="D64" s="23"/>
      <c r="E64" s="23"/>
      <c r="F64" s="23"/>
      <c r="G64" s="23"/>
      <c r="H64" s="23"/>
      <c r="I64" s="130"/>
      <c r="J64" s="23"/>
      <c r="K64" s="23"/>
      <c r="L64" s="23"/>
      <c r="M64" s="23"/>
      <c r="N64" s="23"/>
      <c r="O64" s="23"/>
      <c r="P64" s="23"/>
      <c r="Q64" s="23"/>
      <c r="R64" s="130"/>
      <c r="S64" s="23"/>
      <c r="T64" s="23"/>
      <c r="U64" s="23"/>
      <c r="V64" s="23"/>
      <c r="W64" s="23"/>
      <c r="X64" s="23"/>
      <c r="Y64" s="23"/>
      <c r="Z64" s="23"/>
      <c r="AA64" s="130"/>
      <c r="AB64" s="23"/>
      <c r="AC64" s="23"/>
      <c r="AD64" s="23"/>
      <c r="AE64" s="23"/>
      <c r="AF64" s="23"/>
      <c r="AG64" s="23"/>
      <c r="AH64" s="23"/>
      <c r="AI64" s="23"/>
      <c r="AJ64" s="130"/>
      <c r="AK64" s="23"/>
      <c r="AL64" s="23"/>
      <c r="AM64" s="23"/>
      <c r="AN64" s="23"/>
      <c r="AO64" s="23"/>
      <c r="AP64" s="23"/>
      <c r="AQ64" s="23"/>
      <c r="AR64" s="23"/>
      <c r="AS64" s="130"/>
      <c r="AT64" s="23"/>
      <c r="AU64" s="23"/>
      <c r="AV64" s="23"/>
      <c r="AW64" s="23"/>
      <c r="AX64" s="23"/>
      <c r="AY64" s="23"/>
      <c r="AZ64" s="23"/>
      <c r="BA64" s="23"/>
      <c r="BB64" s="130"/>
      <c r="BC64" s="23"/>
      <c r="BD64" s="23"/>
      <c r="BE64" s="23"/>
      <c r="BF64" s="23"/>
      <c r="BG64" s="23"/>
      <c r="BH64" s="23"/>
      <c r="BI64" s="23"/>
      <c r="BJ64" s="23"/>
      <c r="BK64" s="130"/>
      <c r="BL64" s="23"/>
      <c r="BM64" s="23"/>
      <c r="BN64" s="23"/>
      <c r="BO64" s="23"/>
      <c r="BP64" s="23"/>
      <c r="BQ64" s="23"/>
      <c r="BR64" s="23"/>
      <c r="BS64" s="23"/>
      <c r="BT64" s="130"/>
      <c r="BU64" s="23"/>
      <c r="BV64" s="23"/>
      <c r="BW64" s="23"/>
      <c r="BX64" s="23"/>
      <c r="BY64" s="23"/>
      <c r="BZ64" s="23"/>
      <c r="CA64" s="23"/>
      <c r="CB64" s="23"/>
      <c r="CC64" s="23"/>
    </row>
    <row r="65" spans="1:81" ht="12.75">
      <c r="A65" s="23"/>
      <c r="B65" s="23"/>
      <c r="C65" s="23"/>
      <c r="D65" s="23"/>
      <c r="E65" s="23"/>
      <c r="F65" s="23"/>
      <c r="G65" s="23"/>
      <c r="H65" s="23"/>
      <c r="I65" s="130"/>
      <c r="J65" s="23"/>
      <c r="K65" s="23"/>
      <c r="L65" s="23"/>
      <c r="M65" s="23"/>
      <c r="N65" s="23"/>
      <c r="O65" s="23"/>
      <c r="P65" s="23"/>
      <c r="Q65" s="23"/>
      <c r="R65" s="130"/>
      <c r="S65" s="23"/>
      <c r="T65" s="23"/>
      <c r="U65" s="23"/>
      <c r="V65" s="23"/>
      <c r="W65" s="23"/>
      <c r="X65" s="23"/>
      <c r="Y65" s="23"/>
      <c r="Z65" s="23"/>
      <c r="AA65" s="130"/>
      <c r="AB65" s="23"/>
      <c r="AC65" s="23"/>
      <c r="AD65" s="23"/>
      <c r="AE65" s="23"/>
      <c r="AF65" s="23"/>
      <c r="AG65" s="23"/>
      <c r="AH65" s="23"/>
      <c r="AI65" s="23"/>
      <c r="AJ65" s="130"/>
      <c r="AK65" s="23"/>
      <c r="AL65" s="23"/>
      <c r="AM65" s="23"/>
      <c r="AN65" s="23"/>
      <c r="AO65" s="23"/>
      <c r="AP65" s="23"/>
      <c r="AQ65" s="23"/>
      <c r="AR65" s="23"/>
      <c r="AS65" s="130"/>
      <c r="AT65" s="23"/>
      <c r="AU65" s="23"/>
      <c r="AV65" s="23"/>
      <c r="AW65" s="23"/>
      <c r="AX65" s="23"/>
      <c r="AY65" s="23"/>
      <c r="AZ65" s="23"/>
      <c r="BA65" s="23"/>
      <c r="BB65" s="130"/>
      <c r="BC65" s="23"/>
      <c r="BD65" s="23"/>
      <c r="BE65" s="23"/>
      <c r="BF65" s="23"/>
      <c r="BG65" s="23"/>
      <c r="BH65" s="23"/>
      <c r="BI65" s="23"/>
      <c r="BJ65" s="23"/>
      <c r="BK65" s="130"/>
      <c r="BL65" s="23"/>
      <c r="BM65" s="23"/>
      <c r="BN65" s="23"/>
      <c r="BO65" s="23"/>
      <c r="BP65" s="23"/>
      <c r="BQ65" s="23"/>
      <c r="BR65" s="23"/>
      <c r="BS65" s="23"/>
      <c r="BT65" s="130"/>
      <c r="BU65" s="23"/>
      <c r="BV65" s="23"/>
      <c r="BW65" s="23"/>
      <c r="BX65" s="23"/>
      <c r="BY65" s="23"/>
      <c r="BZ65" s="23"/>
      <c r="CA65" s="23"/>
      <c r="CB65" s="23"/>
      <c r="CC65" s="23"/>
    </row>
    <row r="66" spans="1:81" ht="12.75">
      <c r="A66" s="23"/>
      <c r="B66" s="23"/>
      <c r="C66" s="23"/>
      <c r="D66" s="23"/>
      <c r="E66" s="23"/>
      <c r="F66" s="23"/>
      <c r="G66" s="23"/>
      <c r="H66" s="23"/>
      <c r="I66" s="130"/>
      <c r="J66" s="23"/>
      <c r="K66" s="23"/>
      <c r="L66" s="23"/>
      <c r="M66" s="23"/>
      <c r="N66" s="23"/>
      <c r="O66" s="23"/>
      <c r="P66" s="23"/>
      <c r="Q66" s="23"/>
      <c r="R66" s="130"/>
      <c r="S66" s="23"/>
      <c r="T66" s="23"/>
      <c r="U66" s="23"/>
      <c r="V66" s="23"/>
      <c r="W66" s="23"/>
      <c r="X66" s="23"/>
      <c r="Y66" s="23"/>
      <c r="Z66" s="23"/>
      <c r="AA66" s="130"/>
      <c r="AB66" s="23"/>
      <c r="AC66" s="23"/>
      <c r="AD66" s="23"/>
      <c r="AE66" s="23"/>
      <c r="AF66" s="23"/>
      <c r="AG66" s="23"/>
      <c r="AH66" s="23"/>
      <c r="AI66" s="23"/>
      <c r="AJ66" s="130"/>
      <c r="AK66" s="23"/>
      <c r="AL66" s="23"/>
      <c r="AM66" s="23"/>
      <c r="AN66" s="23"/>
      <c r="AO66" s="23"/>
      <c r="AP66" s="23"/>
      <c r="AQ66" s="23"/>
      <c r="AR66" s="23"/>
      <c r="AS66" s="130"/>
      <c r="AT66" s="23"/>
      <c r="AU66" s="23"/>
      <c r="AV66" s="23"/>
      <c r="AW66" s="23"/>
      <c r="AX66" s="23"/>
      <c r="AY66" s="23"/>
      <c r="AZ66" s="23"/>
      <c r="BA66" s="23"/>
      <c r="BB66" s="130"/>
      <c r="BC66" s="23"/>
      <c r="BD66" s="23"/>
      <c r="BE66" s="23"/>
      <c r="BF66" s="23"/>
      <c r="BG66" s="23"/>
      <c r="BH66" s="23"/>
      <c r="BI66" s="23"/>
      <c r="BJ66" s="23"/>
      <c r="BK66" s="130"/>
      <c r="BL66" s="23"/>
      <c r="BM66" s="23"/>
      <c r="BN66" s="23"/>
      <c r="BO66" s="23"/>
      <c r="BP66" s="23"/>
      <c r="BQ66" s="23"/>
      <c r="BR66" s="23"/>
      <c r="BS66" s="23"/>
      <c r="BT66" s="130"/>
      <c r="BU66" s="23"/>
      <c r="BV66" s="23"/>
      <c r="BW66" s="23"/>
      <c r="BX66" s="23"/>
      <c r="BY66" s="23"/>
      <c r="BZ66" s="23"/>
      <c r="CA66" s="23"/>
      <c r="CB66" s="23"/>
      <c r="CC66" s="23"/>
    </row>
    <row r="67" spans="1:81" ht="12.75">
      <c r="A67" s="23"/>
      <c r="B67" s="23"/>
      <c r="C67" s="23"/>
      <c r="D67" s="23"/>
      <c r="E67" s="23"/>
      <c r="F67" s="23"/>
      <c r="G67" s="23"/>
      <c r="H67" s="23"/>
      <c r="I67" s="130"/>
      <c r="J67" s="23"/>
      <c r="K67" s="23"/>
      <c r="L67" s="23"/>
      <c r="M67" s="23"/>
      <c r="N67" s="23"/>
      <c r="O67" s="23"/>
      <c r="P67" s="23"/>
      <c r="Q67" s="23"/>
      <c r="R67" s="130"/>
      <c r="S67" s="23"/>
      <c r="T67" s="23"/>
      <c r="U67" s="23"/>
      <c r="V67" s="23"/>
      <c r="W67" s="23"/>
      <c r="X67" s="23"/>
      <c r="Y67" s="23"/>
      <c r="Z67" s="23"/>
      <c r="AA67" s="130"/>
      <c r="AB67" s="23"/>
      <c r="AC67" s="23"/>
      <c r="AD67" s="23"/>
      <c r="AE67" s="23"/>
      <c r="AF67" s="23"/>
      <c r="AG67" s="23"/>
      <c r="AH67" s="23"/>
      <c r="AI67" s="23"/>
      <c r="AJ67" s="130"/>
      <c r="AK67" s="23"/>
      <c r="AL67" s="23"/>
      <c r="AM67" s="23"/>
      <c r="AN67" s="23"/>
      <c r="AO67" s="23"/>
      <c r="AP67" s="23"/>
      <c r="AQ67" s="23"/>
      <c r="AR67" s="23"/>
      <c r="AS67" s="130"/>
      <c r="AT67" s="23"/>
      <c r="AU67" s="23"/>
      <c r="AV67" s="23"/>
      <c r="AW67" s="23"/>
      <c r="AX67" s="23"/>
      <c r="AY67" s="23"/>
      <c r="AZ67" s="23"/>
      <c r="BA67" s="23"/>
      <c r="BB67" s="130"/>
      <c r="BC67" s="23"/>
      <c r="BD67" s="23"/>
      <c r="BE67" s="23"/>
      <c r="BF67" s="23"/>
      <c r="BG67" s="23"/>
      <c r="BH67" s="23"/>
      <c r="BI67" s="23"/>
      <c r="BJ67" s="23"/>
      <c r="BK67" s="130"/>
      <c r="BL67" s="23"/>
      <c r="BM67" s="23"/>
      <c r="BN67" s="23"/>
      <c r="BO67" s="23"/>
      <c r="BP67" s="23"/>
      <c r="BQ67" s="23"/>
      <c r="BR67" s="23"/>
      <c r="BS67" s="23"/>
      <c r="BT67" s="130"/>
      <c r="BU67" s="23"/>
      <c r="BV67" s="23"/>
      <c r="BW67" s="23"/>
      <c r="BX67" s="23"/>
      <c r="BY67" s="23"/>
      <c r="BZ67" s="23"/>
      <c r="CA67" s="23"/>
      <c r="CB67" s="23"/>
      <c r="CC67" s="23"/>
    </row>
    <row r="68" spans="1:81" ht="12.75">
      <c r="A68" s="23"/>
      <c r="B68" s="23"/>
      <c r="C68" s="23"/>
      <c r="D68" s="23"/>
      <c r="E68" s="23"/>
      <c r="F68" s="23"/>
      <c r="G68" s="23"/>
      <c r="H68" s="23"/>
      <c r="I68" s="130"/>
      <c r="J68" s="23"/>
      <c r="K68" s="23"/>
      <c r="L68" s="23"/>
      <c r="M68" s="23"/>
      <c r="N68" s="23"/>
      <c r="O68" s="23"/>
      <c r="P68" s="23"/>
      <c r="Q68" s="23"/>
      <c r="R68" s="130"/>
      <c r="S68" s="23"/>
      <c r="T68" s="23"/>
      <c r="U68" s="23"/>
      <c r="V68" s="23"/>
      <c r="W68" s="23"/>
      <c r="X68" s="23"/>
      <c r="Y68" s="23"/>
      <c r="Z68" s="23"/>
      <c r="AA68" s="130"/>
      <c r="AB68" s="23"/>
      <c r="AC68" s="23"/>
      <c r="AD68" s="23"/>
      <c r="AE68" s="23"/>
      <c r="AF68" s="23"/>
      <c r="AG68" s="23"/>
      <c r="AH68" s="23"/>
      <c r="AI68" s="23"/>
      <c r="AJ68" s="130"/>
      <c r="AK68" s="23"/>
      <c r="AL68" s="23"/>
      <c r="AM68" s="23"/>
      <c r="AN68" s="23"/>
      <c r="AO68" s="23"/>
      <c r="AP68" s="23"/>
      <c r="AQ68" s="23"/>
      <c r="AR68" s="23"/>
      <c r="AS68" s="130"/>
      <c r="AT68" s="23"/>
      <c r="AU68" s="23"/>
      <c r="AV68" s="23"/>
      <c r="AW68" s="23"/>
      <c r="AX68" s="23"/>
      <c r="AY68" s="23"/>
      <c r="AZ68" s="23"/>
      <c r="BA68" s="23"/>
      <c r="BB68" s="130"/>
      <c r="BC68" s="23"/>
      <c r="BD68" s="23"/>
      <c r="BE68" s="23"/>
      <c r="BF68" s="23"/>
      <c r="BG68" s="23"/>
      <c r="BH68" s="23"/>
      <c r="BI68" s="23"/>
      <c r="BJ68" s="23"/>
      <c r="BK68" s="130"/>
      <c r="BL68" s="23"/>
      <c r="BM68" s="23"/>
      <c r="BN68" s="23"/>
      <c r="BO68" s="23"/>
      <c r="BP68" s="23"/>
      <c r="BQ68" s="23"/>
      <c r="BR68" s="23"/>
      <c r="BS68" s="23"/>
      <c r="BT68" s="130"/>
      <c r="BU68" s="23"/>
      <c r="BV68" s="23"/>
      <c r="BW68" s="23"/>
      <c r="BX68" s="23"/>
      <c r="BY68" s="23"/>
      <c r="BZ68" s="23"/>
      <c r="CA68" s="23"/>
      <c r="CB68" s="23"/>
      <c r="CC68" s="23"/>
    </row>
  </sheetData>
  <sheetProtection/>
  <mergeCells count="61">
    <mergeCell ref="CE17:CH17"/>
    <mergeCell ref="CE31:CH31"/>
    <mergeCell ref="BU12:BY12"/>
    <mergeCell ref="BC12:BG12"/>
    <mergeCell ref="BL12:BP12"/>
    <mergeCell ref="CE10:CH10"/>
    <mergeCell ref="AP9:AX9"/>
    <mergeCell ref="BH9:BP9"/>
    <mergeCell ref="BC9:BG9"/>
    <mergeCell ref="B3:N3"/>
    <mergeCell ref="X7:AF7"/>
    <mergeCell ref="F9:N9"/>
    <mergeCell ref="O9:W9"/>
    <mergeCell ref="B4:BZ4"/>
    <mergeCell ref="AP45:AX45"/>
    <mergeCell ref="AG44:AI44"/>
    <mergeCell ref="A43:E43"/>
    <mergeCell ref="A44:E44"/>
    <mergeCell ref="A45:E45"/>
    <mergeCell ref="R44:W44"/>
    <mergeCell ref="O44:Q44"/>
    <mergeCell ref="F45:N45"/>
    <mergeCell ref="F44:H44"/>
    <mergeCell ref="O45:W45"/>
    <mergeCell ref="B2:N2"/>
    <mergeCell ref="X45:AF45"/>
    <mergeCell ref="BZ45:CC45"/>
    <mergeCell ref="X44:Z44"/>
    <mergeCell ref="AA44:AF44"/>
    <mergeCell ref="AJ44:AO44"/>
    <mergeCell ref="AP44:AR44"/>
    <mergeCell ref="AS44:AX44"/>
    <mergeCell ref="AG45:AO45"/>
    <mergeCell ref="BB44:BG44"/>
    <mergeCell ref="BH45:BP45"/>
    <mergeCell ref="AY45:BG45"/>
    <mergeCell ref="BZ6:CC6"/>
    <mergeCell ref="BZ7:CC7"/>
    <mergeCell ref="F6:BY6"/>
    <mergeCell ref="AP7:AX7"/>
    <mergeCell ref="BQ7:BY7"/>
    <mergeCell ref="AY7:BG7"/>
    <mergeCell ref="I44:N44"/>
    <mergeCell ref="AP12:AX12"/>
    <mergeCell ref="O12:W12"/>
    <mergeCell ref="BQ44:BS44"/>
    <mergeCell ref="BT44:BY44"/>
    <mergeCell ref="BQ45:BY45"/>
    <mergeCell ref="BH7:BP7"/>
    <mergeCell ref="BH44:BJ44"/>
    <mergeCell ref="BK44:BP44"/>
    <mergeCell ref="BQ9:BY9"/>
    <mergeCell ref="AY44:BA44"/>
    <mergeCell ref="F12:N12"/>
    <mergeCell ref="O7:W7"/>
    <mergeCell ref="F7:N7"/>
    <mergeCell ref="X12:AF12"/>
    <mergeCell ref="AG7:AO7"/>
    <mergeCell ref="AG12:AO12"/>
    <mergeCell ref="X9:AF9"/>
    <mergeCell ref="AG9:AO9"/>
  </mergeCells>
  <printOptions horizontalCentered="1" verticalCentered="1"/>
  <pageMargins left="0.3937007874015748" right="0.3937007874015748" top="1.1811023622047245" bottom="0.3937007874015748" header="0.31496062992125984" footer="0.31496062992125984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2012-03-29T15:21:45Z</cp:lastPrinted>
  <dcterms:created xsi:type="dcterms:W3CDTF">2000-05-18T07:07:52Z</dcterms:created>
  <dcterms:modified xsi:type="dcterms:W3CDTF">2017-03-29T06:21:07Z</dcterms:modified>
  <cp:category/>
  <cp:version/>
  <cp:contentType/>
  <cp:contentStatus/>
</cp:coreProperties>
</file>