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5955" windowWidth="14475" windowHeight="4035" activeTab="6"/>
  </bookViews>
  <sheets>
    <sheet name="Str.tytuł" sheetId="1" r:id="rId1"/>
    <sheet name="plan" sheetId="2" r:id="rId2"/>
    <sheet name="specializacja AME " sheetId="3" r:id="rId3"/>
    <sheet name="specializacja EE " sheetId="4" r:id="rId4"/>
    <sheet name="specializacja PUE " sheetId="5" r:id="rId5"/>
    <sheet name="specializacja SEPT " sheetId="6" r:id="rId6"/>
    <sheet name="specializacja SyMe " sheetId="7" r:id="rId7"/>
  </sheets>
  <definedNames>
    <definedName name="_xlnm.Print_Area" localSheetId="1">'plan'!$A$1:$AS$37</definedName>
    <definedName name="_xlnm.Print_Area" localSheetId="2">'specializacja AME '!$A$1:$AS$32</definedName>
    <definedName name="_xlnm.Print_Area" localSheetId="3">'specializacja EE '!$A$1:$AS$35</definedName>
    <definedName name="_xlnm.Print_Area" localSheetId="4">'specializacja PUE '!$A$1:$AS$34</definedName>
    <definedName name="_xlnm.Print_Area" localSheetId="5">'specializacja SEPT '!$A$1:$AS$41</definedName>
    <definedName name="_xlnm.Print_Area" localSheetId="6">'specializacja SyMe '!$A$1:$AS$35</definedName>
  </definedNames>
  <calcPr fullCalcOnLoad="1"/>
</workbook>
</file>

<file path=xl/sharedStrings.xml><?xml version="1.0" encoding="utf-8"?>
<sst xmlns="http://schemas.openxmlformats.org/spreadsheetml/2006/main" count="868" uniqueCount="366">
  <si>
    <t xml:space="preserve">Gliwice, 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</si>
  <si>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</si>
  <si>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</si>
  <si>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</si>
  <si>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</si>
  <si>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</si>
  <si>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</si>
  <si>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</si>
  <si>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</si>
  <si>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</si>
  <si>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</si>
  <si>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Przedmioty nietechniczne</t>
  </si>
  <si>
    <t>Przedmioty podstawowe</t>
  </si>
  <si>
    <t>S e m e s t r y   s t u d i ó w</t>
  </si>
  <si>
    <t>Łączna</t>
  </si>
  <si>
    <t>liczba</t>
  </si>
  <si>
    <t>Nazwa przedmiotu</t>
  </si>
  <si>
    <t>ECTS</t>
  </si>
  <si>
    <t>godz.</t>
  </si>
  <si>
    <t>Politechnika Śląska</t>
  </si>
  <si>
    <t>Wydział Elektryczny</t>
  </si>
  <si>
    <t>-</t>
  </si>
  <si>
    <r>
      <t>Kierunek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Elektrotechnika</t>
    </r>
    <r>
      <rPr>
        <b/>
        <sz val="12"/>
        <rFont val="Arial CE"/>
        <family val="2"/>
      </rPr>
      <t xml:space="preserve"> </t>
    </r>
  </si>
  <si>
    <t xml:space="preserve"> </t>
  </si>
  <si>
    <t>Jakość energii elektrycznej</t>
  </si>
  <si>
    <t>Akustyka i systemy audio</t>
  </si>
  <si>
    <t>Jednostka</t>
  </si>
  <si>
    <t>RE3/2</t>
  </si>
  <si>
    <t>RE5</t>
  </si>
  <si>
    <t>RE6</t>
  </si>
  <si>
    <t>RE2</t>
  </si>
  <si>
    <t>RE1</t>
  </si>
  <si>
    <t>ECTS(p)</t>
  </si>
  <si>
    <t>ECTS(n)</t>
  </si>
  <si>
    <t>(e)</t>
  </si>
  <si>
    <t>KOD</t>
  </si>
  <si>
    <t>Autor karty</t>
  </si>
  <si>
    <t>e</t>
  </si>
  <si>
    <t>-przedmiot wybieralny</t>
  </si>
  <si>
    <t>-przedmiot w j.angielskim</t>
  </si>
  <si>
    <t xml:space="preserve">RAZEM  </t>
  </si>
  <si>
    <t xml:space="preserve">SUMA GODZIN  </t>
  </si>
  <si>
    <t xml:space="preserve">  LICZBA EGZAMINÓW </t>
  </si>
  <si>
    <t>Plan studiów</t>
  </si>
  <si>
    <t xml:space="preserve">Język obcy </t>
  </si>
  <si>
    <t>Przedmioty ekonomiczno - menedżerskie</t>
  </si>
  <si>
    <t>Wybrane metody matematyki stosowanej</t>
  </si>
  <si>
    <t>Wybrane działy elektrotechniki teoretycznej</t>
  </si>
  <si>
    <t>Dynamika układów napędowych</t>
  </si>
  <si>
    <t>Metody numeryczne w technice</t>
  </si>
  <si>
    <t>Elektrodynamika techniczna</t>
  </si>
  <si>
    <t xml:space="preserve">Seminarium dyplomowe </t>
  </si>
  <si>
    <t>Praca dyplomowa</t>
  </si>
  <si>
    <t>Przedmioty specjalnościowe</t>
  </si>
  <si>
    <t>Przedmioty techniczne kierunkowe</t>
  </si>
  <si>
    <t>Technika opracowania danych pomiarowych</t>
  </si>
  <si>
    <t>15a</t>
  </si>
  <si>
    <t>Cyfrowe przetwarzanie sygnałów</t>
  </si>
  <si>
    <t>16a</t>
  </si>
  <si>
    <t>Miernictwo materiałowe</t>
  </si>
  <si>
    <t>17a</t>
  </si>
  <si>
    <t>18a</t>
  </si>
  <si>
    <t>19a</t>
  </si>
  <si>
    <t>20a</t>
  </si>
  <si>
    <t>IVc</t>
  </si>
  <si>
    <t>21a</t>
  </si>
  <si>
    <t>22a</t>
  </si>
  <si>
    <t>Akredytacja laboratoriów</t>
  </si>
  <si>
    <t>23a</t>
  </si>
  <si>
    <t>Programowanie przyrządów mikroprocesorowych</t>
  </si>
  <si>
    <t>24a</t>
  </si>
  <si>
    <t>Technologia aparatury pomiarowej</t>
  </si>
  <si>
    <t>25a</t>
  </si>
  <si>
    <t>Oprogramowanie systemów pomiarowych</t>
  </si>
  <si>
    <t>26a</t>
  </si>
  <si>
    <t>Komputerowe systemy automatyki i  pomiarów</t>
  </si>
  <si>
    <t>Wybrane zagadnienia dynamiki i identyfikacji</t>
  </si>
  <si>
    <t>Specjalność: Automatyka i metrologia elektryczna (AME)</t>
  </si>
  <si>
    <t>IVa</t>
  </si>
  <si>
    <t>16c</t>
  </si>
  <si>
    <t>17c</t>
  </si>
  <si>
    <t>18c</t>
  </si>
  <si>
    <t>19c</t>
  </si>
  <si>
    <t>20c</t>
  </si>
  <si>
    <t>15c</t>
  </si>
  <si>
    <t>21c</t>
  </si>
  <si>
    <t>22c</t>
  </si>
  <si>
    <t>23c</t>
  </si>
  <si>
    <t>24c</t>
  </si>
  <si>
    <t>25c</t>
  </si>
  <si>
    <t>26c</t>
  </si>
  <si>
    <t>27c</t>
  </si>
  <si>
    <t>Elektroenergetyczna automatyka zabezpieczeniowa</t>
  </si>
  <si>
    <t>15b</t>
  </si>
  <si>
    <t>16b</t>
  </si>
  <si>
    <t>Cyfrowa automatyka zabezpieczeniowa</t>
  </si>
  <si>
    <t>17b</t>
  </si>
  <si>
    <t>18b</t>
  </si>
  <si>
    <t>Technika izolacyjna w elektroenergetyce</t>
  </si>
  <si>
    <t>19b</t>
  </si>
  <si>
    <t>Gospodarka elektroenergetyczna</t>
  </si>
  <si>
    <t>20b</t>
  </si>
  <si>
    <t>21b</t>
  </si>
  <si>
    <t>22b</t>
  </si>
  <si>
    <t>Sieci teletransmisyjne i internet w elektroenergetyce</t>
  </si>
  <si>
    <t>23b</t>
  </si>
  <si>
    <t>Pomiary i diagnostyka w elektroenergetyce</t>
  </si>
  <si>
    <t>24b</t>
  </si>
  <si>
    <t>Informatyka w elektroenergetyce</t>
  </si>
  <si>
    <t>25b</t>
  </si>
  <si>
    <t>IVb</t>
  </si>
  <si>
    <t>26b</t>
  </si>
  <si>
    <t>Technika wielkich prądów</t>
  </si>
  <si>
    <t>27b</t>
  </si>
  <si>
    <t>28b</t>
  </si>
  <si>
    <t>Instalacje elektryczne</t>
  </si>
  <si>
    <t>29b</t>
  </si>
  <si>
    <t>Planowanie rozwoju sieci elektroenergetycznej</t>
  </si>
  <si>
    <t>Specjalność: Elektroenergetyka (EE)</t>
  </si>
  <si>
    <t>Przekształtniki energoelektroniczne</t>
  </si>
  <si>
    <t>Sterowanie napędów przekształtnikowych</t>
  </si>
  <si>
    <t>Sterowanie napędów przekształtnikowych - laboratorium</t>
  </si>
  <si>
    <t>Metody sztucznej inteligencji w układach sterowania</t>
  </si>
  <si>
    <t>Projektowanie układów mikroprocesorowych</t>
  </si>
  <si>
    <t>Sterowanie i nawigacja robotów mobilnych</t>
  </si>
  <si>
    <t>Programowanie sterowników przemysłowych</t>
  </si>
  <si>
    <t>Mikroprocesory w układach sterowania</t>
  </si>
  <si>
    <t>Urządzenia elektrotermiczne</t>
  </si>
  <si>
    <t>Grzejnictwo elektryczne</t>
  </si>
  <si>
    <t>Technika przekształcania wysokoczęstotliwościowego</t>
  </si>
  <si>
    <t>Analiza aktuatorów w ujęciu polowym</t>
  </si>
  <si>
    <t>Robotyka niekonwencjonalna</t>
  </si>
  <si>
    <t>15e</t>
  </si>
  <si>
    <t>Pneumatyczne i hydrauliczne systemy mechatroniczne</t>
  </si>
  <si>
    <t>16e</t>
  </si>
  <si>
    <t>Przetwarzanie i wizualizacja danych pomiarowych</t>
  </si>
  <si>
    <t>17e</t>
  </si>
  <si>
    <t>Systemy mikro-elektro-mechaniczne</t>
  </si>
  <si>
    <t>18e</t>
  </si>
  <si>
    <t>Materiały SMART</t>
  </si>
  <si>
    <t>19e</t>
  </si>
  <si>
    <t>Techniki laserowe w mechatronice</t>
  </si>
  <si>
    <t>20e</t>
  </si>
  <si>
    <t>Nowoczesne materiały i technologie w mechatronice</t>
  </si>
  <si>
    <t>21e</t>
  </si>
  <si>
    <t>Technika światłowodowa i optosensoryka</t>
  </si>
  <si>
    <t>22e</t>
  </si>
  <si>
    <t>Szybkie prototypowanie systemów mechatronicznych</t>
  </si>
  <si>
    <t>23e</t>
  </si>
  <si>
    <t>Systemy lewitacyjne</t>
  </si>
  <si>
    <t>24e</t>
  </si>
  <si>
    <t>Napędy liniowe i wyrzutnie elektromagnetyczne</t>
  </si>
  <si>
    <t>25e</t>
  </si>
  <si>
    <t>IVd</t>
  </si>
  <si>
    <t>26e</t>
  </si>
  <si>
    <t>Fundamentals of Electromagnetism</t>
  </si>
  <si>
    <t>27e</t>
  </si>
  <si>
    <t>Electromechanical Devices</t>
  </si>
  <si>
    <t>Introduction to Mechatronics</t>
  </si>
  <si>
    <t xml:space="preserve">Algorytmy układów sterowania maszyn elektrycznych </t>
  </si>
  <si>
    <t>15d</t>
  </si>
  <si>
    <t xml:space="preserve">Elektromechaniczne elementy wykonawcze </t>
  </si>
  <si>
    <t>16d</t>
  </si>
  <si>
    <t>17d</t>
  </si>
  <si>
    <t>Napęd i sterowanie urządzeń transportowych</t>
  </si>
  <si>
    <t>18d</t>
  </si>
  <si>
    <t xml:space="preserve">Samochody elektryczne i hybrydowe </t>
  </si>
  <si>
    <t>19d</t>
  </si>
  <si>
    <t xml:space="preserve">Systemy elektroniki samochodowej </t>
  </si>
  <si>
    <t>20d</t>
  </si>
  <si>
    <t>Diagnostyka w pojazdach</t>
  </si>
  <si>
    <t>21d</t>
  </si>
  <si>
    <t>Grafika 3D w projektowaniu</t>
  </si>
  <si>
    <t>22d</t>
  </si>
  <si>
    <t>Obserwatory zmiennych stanu układów dynamicznych</t>
  </si>
  <si>
    <t>23d</t>
  </si>
  <si>
    <t>24d</t>
  </si>
  <si>
    <t>25d</t>
  </si>
  <si>
    <t>26d</t>
  </si>
  <si>
    <t>Zabezpieczenia maszyn elektrycznych i transformatorów</t>
  </si>
  <si>
    <t>27d</t>
  </si>
  <si>
    <t>28d</t>
  </si>
  <si>
    <t>29d</t>
  </si>
  <si>
    <t>Diagnostyka maszyn elektrycznych i układów napędowych</t>
  </si>
  <si>
    <t>30d</t>
  </si>
  <si>
    <t>31d</t>
  </si>
  <si>
    <t>Metoda elementów skończonych w obliczeniach polowych</t>
  </si>
  <si>
    <t>32d</t>
  </si>
  <si>
    <t xml:space="preserve">Procesory sygnałowe w układach sterowania </t>
  </si>
  <si>
    <t>33d</t>
  </si>
  <si>
    <t>Systemy CAD w układach sterowania</t>
  </si>
  <si>
    <t>34d</t>
  </si>
  <si>
    <t>Układy energoelektroniczne urządzeń transportowych</t>
  </si>
  <si>
    <t xml:space="preserve">Przedm.specjalnościowe EE - obligatoryjne </t>
  </si>
  <si>
    <t>Przedm.specjalnościowe AME - obligatoryjne</t>
  </si>
  <si>
    <t>- przedmiot wybieralny</t>
  </si>
  <si>
    <t>Komputerowo wspomagane projektowanie
w energoelektronice</t>
  </si>
  <si>
    <t>Modelowanie układów energoelektronicznych
i elektromechanicznych</t>
  </si>
  <si>
    <t>K.Gierlotka</t>
  </si>
  <si>
    <t>J.Michalak</t>
  </si>
  <si>
    <t>T.Biskup</t>
  </si>
  <si>
    <t>M.Sajkowski; T.Stenzel</t>
  </si>
  <si>
    <t>A.Bodora</t>
  </si>
  <si>
    <t>Z.Kaczmarczyk</t>
  </si>
  <si>
    <t>A.Latko</t>
  </si>
  <si>
    <t>Niekonwencjonalne źródła energii – wybrane zagadnienia</t>
  </si>
  <si>
    <t>M.Zygmanowski</t>
  </si>
  <si>
    <t>Specjalność: Przetwarzannie i użytkowanie energii elektrycznej (PUE)</t>
  </si>
  <si>
    <t xml:space="preserve">Przedm. specjalnościowe PUE - obligatoryjne </t>
  </si>
  <si>
    <t xml:space="preserve">Przedm. specjalnościowe SEPT - obligatoryjne </t>
  </si>
  <si>
    <t xml:space="preserve">Specjalność: Systemy elektromechaniczne w przemyśle i transporcie (SEPT) </t>
  </si>
  <si>
    <t>Specjalność: Systemy Mechatroniczne (SyMe)</t>
  </si>
  <si>
    <t>Przedm. specjalnościowe SyMe - obligatoryjne (14 godz.)</t>
  </si>
  <si>
    <t>AME</t>
  </si>
  <si>
    <t>EE</t>
  </si>
  <si>
    <t>PUE</t>
  </si>
  <si>
    <t>SEPT</t>
  </si>
  <si>
    <t>SyMe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</si>
  <si>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</si>
  <si>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</si>
  <si>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</si>
  <si>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</si>
  <si>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</si>
  <si>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</si>
  <si>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</si>
  <si>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</si>
  <si>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</si>
  <si>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Elektryczne przyrządy i metody pomiarowe</t>
  </si>
  <si>
    <t>Analogowe układy elektroniczne</t>
  </si>
  <si>
    <t xml:space="preserve">Przesył i rozdział energii elektrycznej </t>
  </si>
  <si>
    <t>Przedmioty specjalizacyjne dla kierunku dyplomowania: Elektroenergetyczna automatyka systemowa (EAS)
- wybieralne (6 godz.) - w sem. IV do wyboru 2 przedmioty</t>
  </si>
  <si>
    <t>Projekt specjalnościowy dla EAS</t>
  </si>
  <si>
    <t>Zastosowanie komputerów w obliczeniach inżynierskich w energetyce</t>
  </si>
  <si>
    <t>Projekt specjalnościowy dla EPR</t>
  </si>
  <si>
    <t>Projektowanie i budowa linii i stacji elektroenergetycznych</t>
  </si>
  <si>
    <t>Bezpieczeństwo w elektroenergetyce</t>
  </si>
  <si>
    <t>Przekształtniki energoelektroniczne - laboratorium</t>
  </si>
  <si>
    <t xml:space="preserve">Systemy komunikacji w pojazdach </t>
  </si>
  <si>
    <t>Przedm. specjalnościowe SyMe - wybieralne II
(4 godz.) 2 przedmioty</t>
  </si>
  <si>
    <t>Przedm. specjalnościowe SyMe - wybieralne I
(15 godz.)  4 przedmioty, 1 egzamin</t>
  </si>
  <si>
    <t>Przedmiot specjalnościowy SyMe w j. angielskim
- wybieralny, (3 godz.) 1 przedmiot</t>
  </si>
  <si>
    <t>E.Doros</t>
  </si>
  <si>
    <t>RJM1</t>
  </si>
  <si>
    <t>RE1; RE2</t>
  </si>
  <si>
    <t>F.Witos</t>
  </si>
  <si>
    <t>RE4</t>
  </si>
  <si>
    <t>RE3</t>
  </si>
  <si>
    <t>M.Pasko (I); T.Adrikowski (II)</t>
  </si>
  <si>
    <t>W.Domański</t>
  </si>
  <si>
    <t>P.Sowa</t>
  </si>
  <si>
    <t>T.Kraszewski</t>
  </si>
  <si>
    <t>A.Boboń</t>
  </si>
  <si>
    <t>T.Skubis</t>
  </si>
  <si>
    <t>A.Cichy</t>
  </si>
  <si>
    <t>K.Konopka</t>
  </si>
  <si>
    <t>A.Met</t>
  </si>
  <si>
    <t>L.Topór-Kamiński</t>
  </si>
  <si>
    <t>B.Kasperczyk</t>
  </si>
  <si>
    <t>H.Urzędniczok</t>
  </si>
  <si>
    <t>D.Gonscz</t>
  </si>
  <si>
    <t>J.Tokarski</t>
  </si>
  <si>
    <t>P.Rzepka</t>
  </si>
  <si>
    <t>D.Duda</t>
  </si>
  <si>
    <t>M.Przygrodzki</t>
  </si>
  <si>
    <t>M.Szadkowski</t>
  </si>
  <si>
    <t>B.Witek</t>
  </si>
  <si>
    <t>M.Szewczyk</t>
  </si>
  <si>
    <t>R.Korab</t>
  </si>
  <si>
    <t>K.Maźniewski</t>
  </si>
  <si>
    <t>H.Kocot</t>
  </si>
  <si>
    <t>M.Kasprzak; M.Stępień</t>
  </si>
  <si>
    <t>R.Niestrój</t>
  </si>
  <si>
    <t>R.Grzenik</t>
  </si>
  <si>
    <t>B.Kulesz</t>
  </si>
  <si>
    <t>P.Zientek</t>
  </si>
  <si>
    <t>Sieci neuronowe i logika rozmyta w systemach elektromechanicznych</t>
  </si>
  <si>
    <t>A.Nocoń</t>
  </si>
  <si>
    <t>T.Białoń</t>
  </si>
  <si>
    <t>R.Setlak</t>
  </si>
  <si>
    <t>W.Burlikowski; P.Kowol</t>
  </si>
  <si>
    <t>T.Trawiński</t>
  </si>
  <si>
    <t>G.Kłapyta; M.Kciuk</t>
  </si>
  <si>
    <t>M.Szczygieł</t>
  </si>
  <si>
    <t>P.Kowol</t>
  </si>
  <si>
    <t>T.Pustelny</t>
  </si>
  <si>
    <t>M.Kciuk</t>
  </si>
  <si>
    <t>W.Burlikowski</t>
  </si>
  <si>
    <t>G.Kłapyta</t>
  </si>
  <si>
    <t>HES</t>
  </si>
  <si>
    <t>Matematyka, Fizyka</t>
  </si>
  <si>
    <t>Język</t>
  </si>
  <si>
    <t>PODSUMOWANIE</t>
  </si>
  <si>
    <t>WSPÓLNE</t>
  </si>
  <si>
    <t>ŚREDNIA ze specjalności</t>
  </si>
  <si>
    <t>SUMA:</t>
  </si>
  <si>
    <t>%</t>
  </si>
  <si>
    <t>Przedmioty wybieralne</t>
  </si>
  <si>
    <t>Przedmioty w j.angielskim</t>
  </si>
  <si>
    <t>Energetyka rynkowa</t>
  </si>
  <si>
    <t>Systemy zarządzania jakością w produkcji i badaniach</t>
  </si>
  <si>
    <t>Przedmioty specjalizacyjne dla kierunku dyplomowania:
Przesył i rozdział energii elektrycznej (EPR)
- wybieralne (6 godz.) - w sem. IV do wyboru 2 przedmioty</t>
  </si>
  <si>
    <t>Wychowanie fizyczne</t>
  </si>
  <si>
    <t>10</t>
  </si>
  <si>
    <t>11</t>
  </si>
  <si>
    <t>12</t>
  </si>
  <si>
    <t>Non-electric Measurements</t>
  </si>
  <si>
    <t>Miernictwo wielkości nieelektrycznych</t>
  </si>
  <si>
    <t>Disturbances in Power Systems - Chosen Issues</t>
  </si>
  <si>
    <r>
      <t xml:space="preserve"> Kierunek </t>
    </r>
    <r>
      <rPr>
        <b/>
        <i/>
        <sz val="10"/>
        <rFont val="Arial CE"/>
        <family val="2"/>
      </rPr>
      <t>Elektrotechnika</t>
    </r>
    <r>
      <rPr>
        <b/>
        <sz val="10"/>
        <rFont val="Arial CE"/>
        <family val="2"/>
      </rPr>
      <t>. Studia niestacjonarne zaoczne II stopnia.</t>
    </r>
  </si>
  <si>
    <t>Zakłócenia w układach elektroenergetycznych</t>
  </si>
  <si>
    <t>13</t>
  </si>
  <si>
    <t>14</t>
  </si>
  <si>
    <t>Przedmioty specjalnościowe AME - wybieralne
(sem.III - 2 przedmioty, sem.IV - 3 przedmioty)</t>
  </si>
  <si>
    <t>Projektowanie przyrządów mikroprocesorowych</t>
  </si>
  <si>
    <t>Deklaracja zgodności - badania wyrobów</t>
  </si>
  <si>
    <t>27a</t>
  </si>
  <si>
    <t>Interfejsy bezprzewodowe w systemach pomiarowych</t>
  </si>
  <si>
    <t>28a</t>
  </si>
  <si>
    <t>29a</t>
  </si>
  <si>
    <t>30a</t>
  </si>
  <si>
    <t>Systemy automatyki obiektowej</t>
  </si>
  <si>
    <t>J.Roj</t>
  </si>
  <si>
    <t>M.Kampik</t>
  </si>
  <si>
    <t>A.Skórkowski</t>
  </si>
  <si>
    <t>D.Bogacz</t>
  </si>
  <si>
    <t>30b</t>
  </si>
  <si>
    <t>31b</t>
  </si>
  <si>
    <t>32b</t>
  </si>
  <si>
    <t>Elektroenergetyczna automatyka zabezpieczeniowa
- laboratorium</t>
  </si>
  <si>
    <t>H.Kocot; R.Korab</t>
  </si>
  <si>
    <t>M.Szablicki</t>
  </si>
  <si>
    <t>28c</t>
  </si>
  <si>
    <t>29c</t>
  </si>
  <si>
    <t>30c</t>
  </si>
  <si>
    <t>Przedm. specjalnościowe PUE - wybieralne I (144 godz.):
sem.III - 2 przedmioty, 1 egzamin; sem.IV - 2 przedmioty</t>
  </si>
  <si>
    <t>Przedm. specjalnościowe PUE - dyplomowe wybieralne II
(48 godz.) 2 przedmioty</t>
  </si>
  <si>
    <t>M.Jeleń</t>
  </si>
  <si>
    <t>M.Kasprzak</t>
  </si>
  <si>
    <t>Dynamika i identyfikacja układów elektromechanicznych</t>
  </si>
  <si>
    <t>Maszyny elektryczne w systemie elektroenergetycznym</t>
  </si>
  <si>
    <t>Analogowe i cyfrowe podzespoły układów regulacji maszyn elektrycznych</t>
  </si>
  <si>
    <t>Energochłonność transportu</t>
  </si>
  <si>
    <t>Analiza wielokryterialna</t>
  </si>
  <si>
    <t>Inżynieria elektryczna w transporcie kołowym</t>
  </si>
  <si>
    <t xml:space="preserve">Zagadnienia cieplne w maszynach elektrycznych </t>
  </si>
  <si>
    <t>35d</t>
  </si>
  <si>
    <t>36d</t>
  </si>
  <si>
    <t>37d</t>
  </si>
  <si>
    <t>Przedm. specjalnościowe SEPT - wybieralne I (144 godz.):
sem.III - 3 przedmioty, sem.IV - 3 przedmioty</t>
  </si>
  <si>
    <t>Przedm. specjalnościowe SEPT - wybieralne II (48 godz.):
sem. IV - 2 przedmioty</t>
  </si>
  <si>
    <t>M.Fice</t>
  </si>
  <si>
    <t>R.Krok/B.Witek</t>
  </si>
  <si>
    <t>RE3/2/RE1</t>
  </si>
  <si>
    <t>R.Krok</t>
  </si>
  <si>
    <t>28e</t>
  </si>
  <si>
    <t>29e</t>
  </si>
  <si>
    <t>30e</t>
  </si>
  <si>
    <t>D.Krawczyk</t>
  </si>
  <si>
    <t>Enz2-03-II</t>
  </si>
  <si>
    <t>Enz2-03-III</t>
  </si>
  <si>
    <t>Enz2-03-IIa</t>
  </si>
  <si>
    <t>Elektroenergetyka rynkowa</t>
  </si>
  <si>
    <t>Obowiązuje od roku akad. 2015/2016 zatwierdzony Uchwałą Rady Wydziału w dniu 29.09.2015 r.</t>
  </si>
  <si>
    <t>Wybrane zagadnienia zarządzania i organizacji w elektroenergetyce</t>
  </si>
  <si>
    <t>J.Popczyk (II); M.Przygrodzki (IIa); B.Kasperczyk (III)</t>
  </si>
  <si>
    <t>studia niestacjonarne zaoczne, II stopień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</si>
</sst>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sz val="8"/>
      <color indexed="8"/>
      <name val="Arial CE"/>
      <family val="2"/>
    </font>
    <font>
      <sz val="6"/>
      <name val="Arial CE"/>
      <family val="0"/>
    </font>
    <font>
      <b/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 diagonalUp="1" diagonalDown="1">
      <left style="double"/>
      <right style="double"/>
      <top style="medium"/>
      <bottom style="medium"/>
      <diagonal style="hair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 diagonalUp="1" diagonalDown="1">
      <left style="medium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>
        <color indexed="63"/>
      </right>
      <top style="medium"/>
      <bottom style="medium"/>
      <diagonal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 diagonalUp="1" diagonalDown="1">
      <left>
        <color indexed="63"/>
      </left>
      <right style="double"/>
      <top style="medium"/>
      <bottom style="medium"/>
      <diagonal style="hair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 diagonalUp="1" diagonalDown="1">
      <left style="medium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double"/>
      <top>
        <color indexed="63"/>
      </top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4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2" fillId="0" borderId="0" xfId="0" applyFont="1" applyAlignment="1" quotePrefix="1">
      <alignment/>
    </xf>
    <xf numFmtId="0" fontId="12" fillId="0" borderId="19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21" xfId="0" applyFont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25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24" borderId="24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24" borderId="21" xfId="0" applyFont="1" applyFill="1" applyBorder="1" applyAlignment="1">
      <alignment vertical="center"/>
    </xf>
    <xf numFmtId="0" fontId="12" fillId="24" borderId="28" xfId="0" applyFont="1" applyFill="1" applyBorder="1" applyAlignment="1">
      <alignment vertical="center"/>
    </xf>
    <xf numFmtId="0" fontId="12" fillId="24" borderId="29" xfId="0" applyFont="1" applyFill="1" applyBorder="1" applyAlignment="1">
      <alignment vertical="center"/>
    </xf>
    <xf numFmtId="0" fontId="12" fillId="24" borderId="30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2" fillId="24" borderId="22" xfId="0" applyFont="1" applyFill="1" applyBorder="1" applyAlignment="1">
      <alignment vertical="center"/>
    </xf>
    <xf numFmtId="0" fontId="12" fillId="24" borderId="31" xfId="0" applyFont="1" applyFill="1" applyBorder="1" applyAlignment="1">
      <alignment vertical="center"/>
    </xf>
    <xf numFmtId="0" fontId="12" fillId="24" borderId="33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vertical="center"/>
    </xf>
    <xf numFmtId="0" fontId="12" fillId="24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 indent="1"/>
    </xf>
    <xf numFmtId="0" fontId="12" fillId="0" borderId="37" xfId="0" applyFont="1" applyBorder="1" applyAlignment="1">
      <alignment horizontal="left" vertical="center" indent="1"/>
    </xf>
    <xf numFmtId="0" fontId="12" fillId="0" borderId="27" xfId="0" applyFont="1" applyFill="1" applyBorder="1" applyAlignment="1">
      <alignment horizontal="left" vertical="center" indent="1"/>
    </xf>
    <xf numFmtId="0" fontId="12" fillId="0" borderId="36" xfId="0" applyFont="1" applyFill="1" applyBorder="1" applyAlignment="1">
      <alignment horizontal="left" vertical="center" indent="1"/>
    </xf>
    <xf numFmtId="0" fontId="12" fillId="0" borderId="0" xfId="0" applyFont="1" applyFill="1" applyBorder="1" applyAlignment="1" quotePrefix="1">
      <alignment/>
    </xf>
    <xf numFmtId="0" fontId="12" fillId="25" borderId="24" xfId="0" applyFont="1" applyFill="1" applyBorder="1" applyAlignment="1">
      <alignment vertical="center"/>
    </xf>
    <xf numFmtId="0" fontId="12" fillId="25" borderId="28" xfId="0" applyFont="1" applyFill="1" applyBorder="1" applyAlignment="1">
      <alignment vertical="center"/>
    </xf>
    <xf numFmtId="0" fontId="12" fillId="25" borderId="22" xfId="0" applyFont="1" applyFill="1" applyBorder="1" applyAlignment="1">
      <alignment vertical="center"/>
    </xf>
    <xf numFmtId="0" fontId="12" fillId="0" borderId="38" xfId="0" applyFont="1" applyBorder="1" applyAlignment="1" quotePrefix="1">
      <alignment/>
    </xf>
    <xf numFmtId="0" fontId="12" fillId="0" borderId="39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40" xfId="0" applyFont="1" applyBorder="1" applyAlignment="1">
      <alignment/>
    </xf>
    <xf numFmtId="0" fontId="11" fillId="0" borderId="41" xfId="0" applyFont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25" borderId="27" xfId="0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/>
    </xf>
    <xf numFmtId="49" fontId="12" fillId="25" borderId="1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2" fillId="10" borderId="27" xfId="0" applyFont="1" applyFill="1" applyBorder="1" applyAlignment="1">
      <alignment vertical="center"/>
    </xf>
    <xf numFmtId="0" fontId="12" fillId="10" borderId="2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4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48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0" borderId="15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11" fillId="0" borderId="46" xfId="0" applyFont="1" applyBorder="1" applyAlignment="1">
      <alignment/>
    </xf>
    <xf numFmtId="0" fontId="11" fillId="0" borderId="48" xfId="0" applyFont="1" applyFill="1" applyBorder="1" applyAlignment="1">
      <alignment/>
    </xf>
    <xf numFmtId="0" fontId="12" fillId="0" borderId="55" xfId="0" applyFont="1" applyBorder="1" applyAlignment="1">
      <alignment/>
    </xf>
    <xf numFmtId="0" fontId="0" fillId="0" borderId="0" xfId="0" applyBorder="1" applyAlignment="1">
      <alignment/>
    </xf>
    <xf numFmtId="0" fontId="11" fillId="0" borderId="56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58" xfId="0" applyFont="1" applyBorder="1" applyAlignment="1">
      <alignment/>
    </xf>
    <xf numFmtId="0" fontId="11" fillId="0" borderId="48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7" xfId="0" applyFont="1" applyBorder="1" applyAlignment="1">
      <alignment/>
    </xf>
    <xf numFmtId="1" fontId="12" fillId="0" borderId="49" xfId="0" applyNumberFormat="1" applyFont="1" applyBorder="1" applyAlignment="1">
      <alignment/>
    </xf>
    <xf numFmtId="1" fontId="12" fillId="0" borderId="50" xfId="0" applyNumberFormat="1" applyFont="1" applyBorder="1" applyAlignment="1">
      <alignment/>
    </xf>
    <xf numFmtId="1" fontId="12" fillId="0" borderId="51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30" xfId="0" applyNumberFormat="1" applyFont="1" applyBorder="1" applyAlignment="1">
      <alignment/>
    </xf>
    <xf numFmtId="1" fontId="12" fillId="0" borderId="15" xfId="0" applyNumberFormat="1" applyFont="1" applyFill="1" applyBorder="1" applyAlignment="1">
      <alignment/>
    </xf>
    <xf numFmtId="1" fontId="12" fillId="0" borderId="52" xfId="0" applyNumberFormat="1" applyFont="1" applyBorder="1" applyAlignment="1">
      <alignment/>
    </xf>
    <xf numFmtId="1" fontId="12" fillId="0" borderId="53" xfId="0" applyNumberFormat="1" applyFont="1" applyBorder="1" applyAlignment="1">
      <alignment/>
    </xf>
    <xf numFmtId="1" fontId="12" fillId="0" borderId="5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1" fillId="0" borderId="62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right" vertical="center"/>
    </xf>
    <xf numFmtId="0" fontId="12" fillId="0" borderId="49" xfId="0" applyFont="1" applyFill="1" applyBorder="1" applyAlignment="1">
      <alignment vertical="center" wrapText="1"/>
    </xf>
    <xf numFmtId="0" fontId="12" fillId="25" borderId="51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 wrapText="1" indent="1"/>
    </xf>
    <xf numFmtId="0" fontId="12" fillId="0" borderId="51" xfId="0" applyFont="1" applyFill="1" applyBorder="1" applyAlignment="1">
      <alignment horizontal="left" vertical="center" indent="1"/>
    </xf>
    <xf numFmtId="0" fontId="12" fillId="0" borderId="49" xfId="0" applyFont="1" applyFill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25" borderId="68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71" xfId="0" applyFont="1" applyBorder="1" applyAlignment="1">
      <alignment vertical="center"/>
    </xf>
    <xf numFmtId="49" fontId="12" fillId="0" borderId="72" xfId="0" applyNumberFormat="1" applyFont="1" applyBorder="1" applyAlignment="1">
      <alignment horizontal="right" vertical="center"/>
    </xf>
    <xf numFmtId="0" fontId="12" fillId="0" borderId="52" xfId="0" applyFont="1" applyFill="1" applyBorder="1" applyAlignment="1">
      <alignment vertical="center" wrapText="1"/>
    </xf>
    <xf numFmtId="0" fontId="12" fillId="0" borderId="73" xfId="0" applyFont="1" applyFill="1" applyBorder="1" applyAlignment="1">
      <alignment horizontal="left" vertical="center"/>
    </xf>
    <xf numFmtId="0" fontId="12" fillId="0" borderId="74" xfId="0" applyFont="1" applyFill="1" applyBorder="1" applyAlignment="1">
      <alignment horizontal="left" vertical="center" wrapText="1" indent="1"/>
    </xf>
    <xf numFmtId="0" fontId="12" fillId="0" borderId="54" xfId="0" applyFont="1" applyFill="1" applyBorder="1" applyAlignment="1">
      <alignment horizontal="left" vertical="center" indent="1"/>
    </xf>
    <xf numFmtId="0" fontId="12" fillId="0" borderId="52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47" xfId="0" applyFont="1" applyBorder="1" applyAlignment="1">
      <alignment vertical="center"/>
    </xf>
    <xf numFmtId="49" fontId="11" fillId="0" borderId="11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49" fontId="12" fillId="0" borderId="79" xfId="0" applyNumberFormat="1" applyFont="1" applyBorder="1" applyAlignment="1">
      <alignment horizontal="right" vertical="center"/>
    </xf>
    <xf numFmtId="0" fontId="12" fillId="0" borderId="64" xfId="0" applyFont="1" applyBorder="1" applyAlignment="1">
      <alignment vertical="center" wrapText="1"/>
    </xf>
    <xf numFmtId="0" fontId="12" fillId="0" borderId="66" xfId="0" applyFont="1" applyBorder="1" applyAlignment="1">
      <alignment vertical="center"/>
    </xf>
    <xf numFmtId="0" fontId="12" fillId="0" borderId="80" xfId="0" applyFont="1" applyBorder="1" applyAlignment="1">
      <alignment horizontal="left" vertical="center" wrapText="1" indent="1"/>
    </xf>
    <xf numFmtId="0" fontId="12" fillId="0" borderId="63" xfId="0" applyFont="1" applyBorder="1" applyAlignment="1">
      <alignment horizontal="left" vertical="center" indent="1"/>
    </xf>
    <xf numFmtId="0" fontId="12" fillId="0" borderId="64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12" fillId="0" borderId="81" xfId="0" applyFont="1" applyFill="1" applyBorder="1" applyAlignment="1">
      <alignment vertical="center"/>
    </xf>
    <xf numFmtId="0" fontId="12" fillId="0" borderId="82" xfId="0" applyFont="1" applyFill="1" applyBorder="1" applyAlignment="1">
      <alignment horizontal="center" vertical="center"/>
    </xf>
    <xf numFmtId="0" fontId="12" fillId="24" borderId="80" xfId="0" applyFont="1" applyFill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0" fontId="12" fillId="0" borderId="49" xfId="0" applyFont="1" applyBorder="1" applyAlignment="1">
      <alignment vertical="center" wrapText="1"/>
    </xf>
    <xf numFmtId="0" fontId="12" fillId="0" borderId="68" xfId="0" applyFont="1" applyBorder="1" applyAlignment="1">
      <alignment horizontal="left" vertical="center" wrapText="1" indent="1"/>
    </xf>
    <xf numFmtId="0" fontId="12" fillId="0" borderId="84" xfId="0" applyFont="1" applyBorder="1" applyAlignment="1">
      <alignment horizontal="left" vertical="center" indent="1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49" fontId="12" fillId="0" borderId="85" xfId="0" applyNumberFormat="1" applyFont="1" applyBorder="1" applyAlignment="1">
      <alignment horizontal="right" vertical="center"/>
    </xf>
    <xf numFmtId="0" fontId="12" fillId="0" borderId="52" xfId="0" applyFont="1" applyBorder="1" applyAlignment="1">
      <alignment vertical="center" wrapText="1"/>
    </xf>
    <xf numFmtId="0" fontId="12" fillId="0" borderId="86" xfId="0" applyFont="1" applyFill="1" applyBorder="1" applyAlignment="1">
      <alignment horizontal="left" vertical="center" indent="1"/>
    </xf>
    <xf numFmtId="0" fontId="12" fillId="25" borderId="60" xfId="0" applyFont="1" applyFill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1" fillId="25" borderId="18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horizontal="center" vertical="center"/>
    </xf>
    <xf numFmtId="0" fontId="13" fillId="0" borderId="45" xfId="0" applyFont="1" applyFill="1" applyBorder="1" applyAlignment="1">
      <alignment vertical="center" wrapText="1"/>
    </xf>
    <xf numFmtId="0" fontId="13" fillId="25" borderId="12" xfId="0" applyFont="1" applyFill="1" applyBorder="1" applyAlignment="1">
      <alignment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2" fillId="0" borderId="62" xfId="0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0" fontId="13" fillId="0" borderId="89" xfId="0" applyFont="1" applyBorder="1" applyAlignment="1">
      <alignment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4" xfId="0" applyFont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49" fontId="12" fillId="0" borderId="85" xfId="0" applyNumberFormat="1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77" xfId="0" applyFont="1" applyBorder="1" applyAlignment="1">
      <alignment/>
    </xf>
    <xf numFmtId="0" fontId="16" fillId="0" borderId="5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4" xfId="0" applyFont="1" applyBorder="1" applyAlignment="1">
      <alignment/>
    </xf>
    <xf numFmtId="0" fontId="16" fillId="0" borderId="74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53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26" xfId="0" applyFont="1" applyBorder="1" applyAlignment="1">
      <alignment/>
    </xf>
    <xf numFmtId="0" fontId="16" fillId="0" borderId="59" xfId="0" applyFont="1" applyBorder="1" applyAlignment="1">
      <alignment horizontal="center" vertical="center"/>
    </xf>
    <xf numFmtId="0" fontId="11" fillId="0" borderId="80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79" xfId="0" applyFont="1" applyBorder="1" applyAlignment="1">
      <alignment horizontal="right"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9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93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59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58" xfId="0" applyFont="1" applyFill="1" applyBorder="1" applyAlignment="1">
      <alignment horizontal="left" vertical="center" indent="1"/>
    </xf>
    <xf numFmtId="0" fontId="12" fillId="0" borderId="5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1" fillId="25" borderId="64" xfId="0" applyFont="1" applyFill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0" fontId="11" fillId="0" borderId="64" xfId="0" applyFont="1" applyBorder="1" applyAlignment="1">
      <alignment vertical="center" wrapText="1"/>
    </xf>
    <xf numFmtId="0" fontId="11" fillId="25" borderId="66" xfId="0" applyFont="1" applyFill="1" applyBorder="1" applyAlignment="1">
      <alignment vertical="center"/>
    </xf>
    <xf numFmtId="0" fontId="11" fillId="0" borderId="80" xfId="0" applyFont="1" applyBorder="1" applyAlignment="1">
      <alignment horizontal="left" vertical="center" indent="1"/>
    </xf>
    <xf numFmtId="0" fontId="11" fillId="0" borderId="63" xfId="0" applyFont="1" applyBorder="1" applyAlignment="1">
      <alignment horizontal="left" vertical="center" indent="1"/>
    </xf>
    <xf numFmtId="0" fontId="11" fillId="0" borderId="64" xfId="0" applyFont="1" applyFill="1" applyBorder="1" applyAlignment="1">
      <alignment vertical="center"/>
    </xf>
    <xf numFmtId="0" fontId="12" fillId="25" borderId="26" xfId="0" applyFont="1" applyFill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26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indent="1"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2" fillId="25" borderId="41" xfId="0" applyFont="1" applyFill="1" applyBorder="1" applyAlignment="1">
      <alignment horizontal="center" vertical="center"/>
    </xf>
    <xf numFmtId="0" fontId="11" fillId="0" borderId="89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2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24" borderId="26" xfId="0" applyFont="1" applyFill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87" xfId="0" applyFont="1" applyFill="1" applyBorder="1" applyAlignment="1">
      <alignment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/>
    </xf>
    <xf numFmtId="0" fontId="11" fillId="0" borderId="80" xfId="0" applyFont="1" applyFill="1" applyBorder="1" applyAlignment="1">
      <alignment vertical="center"/>
    </xf>
    <xf numFmtId="0" fontId="11" fillId="0" borderId="89" xfId="0" applyFont="1" applyFill="1" applyBorder="1" applyAlignment="1">
      <alignment vertical="center"/>
    </xf>
    <xf numFmtId="0" fontId="12" fillId="24" borderId="13" xfId="0" applyFont="1" applyFill="1" applyBorder="1" applyAlignment="1">
      <alignment vertical="center"/>
    </xf>
    <xf numFmtId="0" fontId="12" fillId="24" borderId="14" xfId="0" applyFont="1" applyFill="1" applyBorder="1" applyAlignment="1">
      <alignment vertical="center"/>
    </xf>
    <xf numFmtId="0" fontId="12" fillId="24" borderId="58" xfId="0" applyFont="1" applyFill="1" applyBorder="1" applyAlignment="1">
      <alignment vertical="center"/>
    </xf>
    <xf numFmtId="0" fontId="12" fillId="24" borderId="59" xfId="0" applyFont="1" applyFill="1" applyBorder="1" applyAlignment="1">
      <alignment vertical="center"/>
    </xf>
    <xf numFmtId="0" fontId="12" fillId="24" borderId="92" xfId="0" applyFont="1" applyFill="1" applyBorder="1" applyAlignment="1">
      <alignment vertical="center"/>
    </xf>
    <xf numFmtId="0" fontId="12" fillId="24" borderId="9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57" xfId="0" applyFont="1" applyBorder="1" applyAlignment="1">
      <alignment horizontal="left" vertical="center" indent="1"/>
    </xf>
    <xf numFmtId="0" fontId="12" fillId="25" borderId="18" xfId="0" applyFont="1" applyFill="1" applyBorder="1" applyAlignment="1">
      <alignment vertical="center"/>
    </xf>
    <xf numFmtId="0" fontId="12" fillId="25" borderId="58" xfId="0" applyFont="1" applyFill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85" xfId="0" applyFont="1" applyFill="1" applyBorder="1" applyAlignment="1">
      <alignment vertical="center"/>
    </xf>
    <xf numFmtId="0" fontId="11" fillId="25" borderId="89" xfId="0" applyFont="1" applyFill="1" applyBorder="1" applyAlignment="1">
      <alignment vertical="center"/>
    </xf>
    <xf numFmtId="0" fontId="11" fillId="0" borderId="96" xfId="0" applyFont="1" applyFill="1" applyBorder="1" applyAlignment="1">
      <alignment vertical="center"/>
    </xf>
    <xf numFmtId="0" fontId="0" fillId="0" borderId="97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1" fillId="0" borderId="62" xfId="0" applyFont="1" applyFill="1" applyBorder="1" applyAlignment="1">
      <alignment vertical="center"/>
    </xf>
    <xf numFmtId="0" fontId="11" fillId="0" borderId="98" xfId="0" applyFont="1" applyFill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2" fillId="24" borderId="76" xfId="0" applyFont="1" applyFill="1" applyBorder="1" applyAlignment="1">
      <alignment horizontal="center" vertical="center"/>
    </xf>
    <xf numFmtId="0" fontId="12" fillId="24" borderId="74" xfId="0" applyFont="1" applyFill="1" applyBorder="1" applyAlignment="1">
      <alignment vertical="center"/>
    </xf>
    <xf numFmtId="0" fontId="11" fillId="0" borderId="88" xfId="0" applyFont="1" applyFill="1" applyBorder="1" applyAlignment="1">
      <alignment vertical="center"/>
    </xf>
    <xf numFmtId="0" fontId="12" fillId="0" borderId="78" xfId="0" applyFont="1" applyFill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2" fillId="0" borderId="88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41" xfId="0" applyFont="1" applyFill="1" applyBorder="1" applyAlignment="1">
      <alignment horizontal="left" vertical="center" indent="1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10" borderId="18" xfId="0" applyFont="1" applyFill="1" applyBorder="1" applyAlignment="1">
      <alignment vertical="center" wrapText="1"/>
    </xf>
    <xf numFmtId="0" fontId="12" fillId="7" borderId="22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 wrapText="1"/>
    </xf>
    <xf numFmtId="0" fontId="12" fillId="7" borderId="59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horizontal="right" vertical="center"/>
    </xf>
    <xf numFmtId="0" fontId="12" fillId="25" borderId="41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12" fillId="0" borderId="61" xfId="0" applyFont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1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83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83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0" borderId="105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4:I42"/>
  <sheetViews>
    <sheetView zoomScalePageLayoutView="0" workbookViewId="0" topLeftCell="A13">
      <selection activeCell="H13" sqref="H13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415" t="s">
        <v>19</v>
      </c>
      <c r="C4" s="416"/>
      <c r="D4" s="416"/>
      <c r="E4" s="416"/>
    </row>
    <row r="5" ht="6.75" customHeight="1"/>
    <row r="6" spans="2:5" ht="15.75">
      <c r="B6" s="415" t="s">
        <v>20</v>
      </c>
      <c r="C6" s="415"/>
      <c r="D6" s="415"/>
      <c r="E6" s="415"/>
    </row>
    <row r="17" ht="17.25" customHeight="1"/>
    <row r="20" spans="3:8" ht="26.25">
      <c r="C20" s="417" t="s">
        <v>43</v>
      </c>
      <c r="D20" s="417"/>
      <c r="E20" s="417"/>
      <c r="F20" s="417"/>
      <c r="G20" s="417"/>
      <c r="H20" s="417"/>
    </row>
    <row r="23" spans="2:7" ht="15.75">
      <c r="B23" s="6" t="s">
        <v>22</v>
      </c>
      <c r="C23" s="4"/>
      <c r="E23" s="4"/>
      <c r="F23" s="4"/>
      <c r="G23" s="4"/>
    </row>
    <row r="24" spans="2:7" ht="15">
      <c r="B24" s="5"/>
      <c r="C24" s="4"/>
      <c r="E24" s="4"/>
      <c r="F24" s="4"/>
      <c r="G24" s="4"/>
    </row>
    <row r="25" spans="2:7" ht="15.75">
      <c r="B25" s="5" t="s">
        <v>21</v>
      </c>
      <c r="C25" s="3" t="s">
        <v>365</v>
      </c>
      <c r="D25" s="1"/>
      <c r="E25" s="3"/>
      <c r="F25" s="7"/>
      <c r="G25" s="4"/>
    </row>
    <row r="26" spans="2:7" ht="15">
      <c r="B26" s="5"/>
      <c r="C26" s="2"/>
      <c r="E26" s="4"/>
      <c r="F26" s="4"/>
      <c r="G26" s="4"/>
    </row>
    <row r="27" spans="2:7" ht="15">
      <c r="B27" s="5"/>
      <c r="C27" s="4"/>
      <c r="E27" s="4"/>
      <c r="F27" s="4"/>
      <c r="G27" s="4"/>
    </row>
    <row r="28" spans="2:7" ht="15">
      <c r="B28" s="5"/>
      <c r="C28" s="4"/>
      <c r="E28" s="4"/>
      <c r="F28" s="4"/>
      <c r="G28" s="4"/>
    </row>
    <row r="29" spans="2:7" ht="15">
      <c r="B29" s="5"/>
      <c r="C29" s="4"/>
      <c r="E29" s="4"/>
      <c r="F29" s="4"/>
      <c r="G29" s="4"/>
    </row>
    <row r="31" spans="2:7" ht="15.75">
      <c r="B31" s="3"/>
      <c r="C31" s="4"/>
      <c r="D31" s="4"/>
      <c r="E31" s="4"/>
      <c r="F31" s="4"/>
      <c r="G31" s="4"/>
    </row>
    <row r="32" spans="2:7" ht="15">
      <c r="B32" s="5"/>
      <c r="C32" s="4"/>
      <c r="D32" s="4"/>
      <c r="E32" s="4"/>
      <c r="F32" s="4"/>
      <c r="G32" s="4"/>
    </row>
    <row r="33" spans="2:7" ht="15">
      <c r="B33" s="5"/>
      <c r="C33" s="4"/>
      <c r="D33" s="4"/>
      <c r="E33" s="4"/>
      <c r="F33" s="4"/>
      <c r="G33" s="4"/>
    </row>
    <row r="34" spans="2:7" ht="15">
      <c r="B34" s="5"/>
      <c r="C34" s="4"/>
      <c r="D34" s="4"/>
      <c r="E34" s="4"/>
      <c r="F34" s="4"/>
      <c r="G34" s="4"/>
    </row>
    <row r="37" ht="63.75" customHeight="1"/>
    <row r="39" ht="78" customHeight="1"/>
    <row r="42" spans="2:9" ht="15">
      <c r="B42" s="418" t="s">
        <v>0</v>
      </c>
      <c r="C42" s="418"/>
      <c r="D42" s="418"/>
      <c r="E42" s="419">
        <f ca="1">NOW()</f>
        <v>42823.34930127315</v>
      </c>
      <c r="F42" s="419"/>
      <c r="G42" s="419"/>
      <c r="H42" s="419"/>
      <c r="I42" s="419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AT63"/>
  <sheetViews>
    <sheetView view="pageBreakPreview" zoomScaleSheetLayoutView="100" zoomScalePageLayoutView="0" workbookViewId="0" topLeftCell="A19">
      <selection activeCell="C5" sqref="C5"/>
    </sheetView>
  </sheetViews>
  <sheetFormatPr defaultColWidth="9.00390625" defaultRowHeight="12.75" outlineLevelCol="1"/>
  <cols>
    <col min="1" max="1" width="3.75390625" style="119" customWidth="1"/>
    <col min="2" max="2" width="50.75390625" style="0" customWidth="1"/>
    <col min="3" max="3" width="15.25390625" style="0" customWidth="1"/>
    <col min="4" max="4" width="33.75390625" style="0" hidden="1" customWidth="1" outlineLevel="1"/>
    <col min="5" max="5" width="11.7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</cols>
  <sheetData>
    <row r="1" ht="6" customHeight="1"/>
    <row r="2" spans="1:36" s="42" customFormat="1" ht="30" customHeight="1">
      <c r="A2" s="120"/>
      <c r="B2" s="447" t="s">
        <v>308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3"/>
      <c r="P2" s="44"/>
      <c r="R2" s="69"/>
      <c r="X2" s="44"/>
      <c r="Y2" s="44"/>
      <c r="AA2" s="69"/>
      <c r="AG2" s="44"/>
      <c r="AH2" s="44"/>
      <c r="AJ2" s="69"/>
    </row>
    <row r="3" spans="1:34" ht="15">
      <c r="A3" s="121"/>
      <c r="B3" s="449" t="s">
        <v>362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2"/>
      <c r="P3" s="2"/>
      <c r="X3" s="2"/>
      <c r="Y3" s="2"/>
      <c r="AG3" s="2"/>
      <c r="AH3" s="2"/>
    </row>
    <row r="4" spans="1:34" ht="15">
      <c r="A4" s="121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36"/>
      <c r="P4" s="2"/>
      <c r="X4" s="2"/>
      <c r="Y4" s="2"/>
      <c r="AG4" s="2"/>
      <c r="AH4" s="2"/>
    </row>
    <row r="5" spans="1:36" s="2" customFormat="1" ht="13.5" thickBot="1">
      <c r="A5" s="122"/>
      <c r="I5" s="70"/>
      <c r="R5" s="70"/>
      <c r="AA5" s="70"/>
      <c r="AJ5" s="70"/>
    </row>
    <row r="6" spans="1:45" ht="13.5" thickBot="1">
      <c r="A6" s="123"/>
      <c r="B6" s="23"/>
      <c r="C6" s="112"/>
      <c r="D6" s="106"/>
      <c r="E6" s="22"/>
      <c r="F6" s="451" t="s">
        <v>13</v>
      </c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3" t="s">
        <v>14</v>
      </c>
      <c r="AQ6" s="454"/>
      <c r="AR6" s="454"/>
      <c r="AS6" s="455"/>
    </row>
    <row r="7" spans="1:45" ht="12.75">
      <c r="A7" s="124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34" t="s">
        <v>7</v>
      </c>
      <c r="G7" s="435"/>
      <c r="H7" s="435"/>
      <c r="I7" s="435"/>
      <c r="J7" s="435"/>
      <c r="K7" s="435"/>
      <c r="L7" s="435"/>
      <c r="M7" s="435"/>
      <c r="N7" s="436"/>
      <c r="O7" s="434" t="s">
        <v>8</v>
      </c>
      <c r="P7" s="435"/>
      <c r="Q7" s="435"/>
      <c r="R7" s="435"/>
      <c r="S7" s="435"/>
      <c r="T7" s="435"/>
      <c r="U7" s="435"/>
      <c r="V7" s="435"/>
      <c r="W7" s="436"/>
      <c r="X7" s="434" t="s">
        <v>9</v>
      </c>
      <c r="Y7" s="435"/>
      <c r="Z7" s="435"/>
      <c r="AA7" s="435"/>
      <c r="AB7" s="435"/>
      <c r="AC7" s="435"/>
      <c r="AD7" s="435"/>
      <c r="AE7" s="435"/>
      <c r="AF7" s="436"/>
      <c r="AG7" s="434" t="s">
        <v>10</v>
      </c>
      <c r="AH7" s="435"/>
      <c r="AI7" s="435"/>
      <c r="AJ7" s="435"/>
      <c r="AK7" s="435"/>
      <c r="AL7" s="435"/>
      <c r="AM7" s="435"/>
      <c r="AN7" s="435"/>
      <c r="AO7" s="436"/>
      <c r="AP7" s="456" t="s">
        <v>15</v>
      </c>
      <c r="AQ7" s="457"/>
      <c r="AR7" s="457"/>
      <c r="AS7" s="458"/>
    </row>
    <row r="8" spans="1:45" ht="13.5" thickBot="1">
      <c r="A8" s="288"/>
      <c r="B8" s="171"/>
      <c r="C8" s="289"/>
      <c r="D8" s="290"/>
      <c r="E8" s="289"/>
      <c r="F8" s="291" t="s">
        <v>17</v>
      </c>
      <c r="G8" s="292" t="s">
        <v>33</v>
      </c>
      <c r="H8" s="293" t="s">
        <v>32</v>
      </c>
      <c r="I8" s="294" t="s">
        <v>34</v>
      </c>
      <c r="J8" s="295" t="s">
        <v>2</v>
      </c>
      <c r="K8" s="153" t="s">
        <v>3</v>
      </c>
      <c r="L8" s="153" t="s">
        <v>4</v>
      </c>
      <c r="M8" s="153" t="s">
        <v>5</v>
      </c>
      <c r="N8" s="154" t="s">
        <v>6</v>
      </c>
      <c r="O8" s="296" t="s">
        <v>17</v>
      </c>
      <c r="P8" s="292" t="s">
        <v>33</v>
      </c>
      <c r="Q8" s="293" t="s">
        <v>32</v>
      </c>
      <c r="R8" s="294" t="s">
        <v>34</v>
      </c>
      <c r="S8" s="295" t="s">
        <v>2</v>
      </c>
      <c r="T8" s="153" t="s">
        <v>3</v>
      </c>
      <c r="U8" s="153" t="s">
        <v>4</v>
      </c>
      <c r="V8" s="153" t="s">
        <v>5</v>
      </c>
      <c r="W8" s="154" t="s">
        <v>6</v>
      </c>
      <c r="X8" s="296" t="s">
        <v>17</v>
      </c>
      <c r="Y8" s="292" t="s">
        <v>33</v>
      </c>
      <c r="Z8" s="293" t="s">
        <v>32</v>
      </c>
      <c r="AA8" s="294" t="s">
        <v>34</v>
      </c>
      <c r="AB8" s="295" t="s">
        <v>2</v>
      </c>
      <c r="AC8" s="153" t="s">
        <v>3</v>
      </c>
      <c r="AD8" s="153" t="s">
        <v>4</v>
      </c>
      <c r="AE8" s="153" t="s">
        <v>5</v>
      </c>
      <c r="AF8" s="154" t="s">
        <v>6</v>
      </c>
      <c r="AG8" s="296" t="s">
        <v>17</v>
      </c>
      <c r="AH8" s="292" t="s">
        <v>33</v>
      </c>
      <c r="AI8" s="293" t="s">
        <v>32</v>
      </c>
      <c r="AJ8" s="294" t="s">
        <v>34</v>
      </c>
      <c r="AK8" s="295" t="s">
        <v>2</v>
      </c>
      <c r="AL8" s="153" t="s">
        <v>3</v>
      </c>
      <c r="AM8" s="153" t="s">
        <v>4</v>
      </c>
      <c r="AN8" s="153" t="s">
        <v>5</v>
      </c>
      <c r="AO8" s="154" t="s">
        <v>6</v>
      </c>
      <c r="AP8" s="297" t="str">
        <f>AG8</f>
        <v>ECTS</v>
      </c>
      <c r="AQ8" s="298" t="str">
        <f>AH8</f>
        <v>ECTS(n)</v>
      </c>
      <c r="AR8" s="298" t="str">
        <f>AI8</f>
        <v>ECTS(p)</v>
      </c>
      <c r="AS8" s="141" t="s">
        <v>18</v>
      </c>
    </row>
    <row r="9" spans="1:45" s="41" customFormat="1" ht="19.5" customHeight="1" thickBot="1">
      <c r="A9" s="228" t="s">
        <v>7</v>
      </c>
      <c r="B9" s="229" t="s">
        <v>11</v>
      </c>
      <c r="C9" s="230"/>
      <c r="D9" s="233"/>
      <c r="E9" s="230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9"/>
      <c r="AP9" s="236">
        <f>SUM(AP10:AP12)</f>
        <v>10</v>
      </c>
      <c r="AQ9" s="236">
        <f>SUM(AQ10:AQ12)</f>
        <v>4</v>
      </c>
      <c r="AR9" s="236">
        <f>SUM(AR10:AR12)</f>
        <v>0</v>
      </c>
      <c r="AS9" s="230">
        <f>SUM(AS10:AS12)</f>
        <v>104</v>
      </c>
    </row>
    <row r="10" spans="1:45" s="42" customFormat="1" ht="12.75">
      <c r="A10" s="198" t="s">
        <v>218</v>
      </c>
      <c r="B10" s="199" t="s">
        <v>44</v>
      </c>
      <c r="C10" s="200" t="str">
        <f>"Enz2-"&amp;A10&amp;"-"&amp;IF(COUNTA(F10)&lt;&gt;0,$F$7&amp;",","")&amp;IF(COUNTA(O10)&lt;&gt;0,$O$7&amp;",","")&amp;IF(COUNTA(X10)&lt;&gt;0,$X$7&amp;",","")&amp;IF(COUNTA(AG10)&lt;&gt;0,$AG$7&amp;",","")</f>
        <v>Enz2-01-I,II,</v>
      </c>
      <c r="D10" s="201" t="s">
        <v>241</v>
      </c>
      <c r="E10" s="202" t="s">
        <v>242</v>
      </c>
      <c r="F10" s="203">
        <v>2</v>
      </c>
      <c r="G10" s="204">
        <v>1</v>
      </c>
      <c r="H10" s="205">
        <v>0</v>
      </c>
      <c r="I10" s="206"/>
      <c r="J10" s="204"/>
      <c r="K10" s="207">
        <v>24</v>
      </c>
      <c r="L10" s="207"/>
      <c r="M10" s="207"/>
      <c r="N10" s="208"/>
      <c r="O10" s="209">
        <v>2</v>
      </c>
      <c r="P10" s="204">
        <v>1</v>
      </c>
      <c r="Q10" s="205">
        <v>0</v>
      </c>
      <c r="R10" s="206"/>
      <c r="S10" s="204"/>
      <c r="T10" s="207">
        <v>24</v>
      </c>
      <c r="U10" s="207"/>
      <c r="V10" s="207"/>
      <c r="W10" s="208"/>
      <c r="X10" s="204"/>
      <c r="Y10" s="204"/>
      <c r="Z10" s="205"/>
      <c r="AA10" s="206"/>
      <c r="AB10" s="204"/>
      <c r="AC10" s="207"/>
      <c r="AD10" s="207"/>
      <c r="AE10" s="207"/>
      <c r="AF10" s="208"/>
      <c r="AG10" s="204"/>
      <c r="AH10" s="204"/>
      <c r="AI10" s="205"/>
      <c r="AJ10" s="206"/>
      <c r="AK10" s="204"/>
      <c r="AL10" s="207"/>
      <c r="AM10" s="207"/>
      <c r="AN10" s="207"/>
      <c r="AO10" s="208"/>
      <c r="AP10" s="210">
        <f aca="true" t="shared" si="0" ref="AP10:AR12">SUM(F10,O10,X10,AG10)</f>
        <v>4</v>
      </c>
      <c r="AQ10" s="211">
        <f t="shared" si="0"/>
        <v>2</v>
      </c>
      <c r="AR10" s="211">
        <f t="shared" si="0"/>
        <v>0</v>
      </c>
      <c r="AS10" s="212">
        <v>48</v>
      </c>
    </row>
    <row r="11" spans="1:45" s="42" customFormat="1" ht="12.75">
      <c r="A11" s="408" t="s">
        <v>219</v>
      </c>
      <c r="B11" s="350" t="s">
        <v>301</v>
      </c>
      <c r="C11" s="409" t="str">
        <f>"Enz2-"&amp;A11&amp;"-"&amp;IF(COUNTA(F11)&lt;&gt;0,$F$7&amp;",","")&amp;IF(COUNTA(O11)&lt;&gt;0,$O$7&amp;",","")&amp;IF(COUNTA(X11)&lt;&gt;0,$X$7&amp;",","")&amp;IF(COUNTA(AG11)&lt;&gt;0,$AG$7&amp;",","")</f>
        <v>Enz2-02-II,</v>
      </c>
      <c r="D11" s="398"/>
      <c r="E11" s="399"/>
      <c r="F11" s="358"/>
      <c r="G11" s="51"/>
      <c r="H11" s="396"/>
      <c r="I11" s="397"/>
      <c r="J11" s="51"/>
      <c r="K11" s="340"/>
      <c r="L11" s="340"/>
      <c r="M11" s="340"/>
      <c r="N11" s="357"/>
      <c r="O11" s="359">
        <v>1</v>
      </c>
      <c r="P11" s="51"/>
      <c r="Q11" s="396"/>
      <c r="R11" s="397"/>
      <c r="S11" s="51"/>
      <c r="T11" s="340">
        <v>8</v>
      </c>
      <c r="U11" s="340"/>
      <c r="V11" s="340"/>
      <c r="W11" s="357"/>
      <c r="X11" s="51"/>
      <c r="Y11" s="51"/>
      <c r="Z11" s="396"/>
      <c r="AA11" s="397"/>
      <c r="AB11" s="51"/>
      <c r="AC11" s="340"/>
      <c r="AD11" s="340"/>
      <c r="AE11" s="340"/>
      <c r="AF11" s="357"/>
      <c r="AG11" s="51"/>
      <c r="AH11" s="51"/>
      <c r="AI11" s="396"/>
      <c r="AJ11" s="397"/>
      <c r="AK11" s="51"/>
      <c r="AL11" s="340"/>
      <c r="AM11" s="340"/>
      <c r="AN11" s="340"/>
      <c r="AO11" s="357"/>
      <c r="AP11" s="339">
        <v>1</v>
      </c>
      <c r="AQ11" s="395"/>
      <c r="AR11" s="395"/>
      <c r="AS11" s="52">
        <v>8</v>
      </c>
    </row>
    <row r="12" spans="1:45" s="42" customFormat="1" ht="26.25" thickBot="1">
      <c r="A12" s="213" t="s">
        <v>220</v>
      </c>
      <c r="B12" s="214" t="s">
        <v>45</v>
      </c>
      <c r="C12" s="215" t="str">
        <f>"Enz2-"&amp;A12&amp;"-"&amp;IF(COUNTA(F11)&lt;&gt;0,$F$7&amp;",","")&amp;IF(COUNTA(O12)&lt;&gt;0,$O$7&amp;",","")&amp;IF(COUNTA(X12)&lt;&gt;0,$X$7&amp;",","")&amp;IF(COUNTA(AG12)&lt;&gt;0,$AG$7&amp;",","")</f>
        <v>Enz2-03-II,III,</v>
      </c>
      <c r="D12" s="216" t="s">
        <v>364</v>
      </c>
      <c r="E12" s="217" t="s">
        <v>243</v>
      </c>
      <c r="F12" s="218"/>
      <c r="G12" s="219"/>
      <c r="H12" s="220"/>
      <c r="I12" s="221"/>
      <c r="J12" s="219"/>
      <c r="K12" s="222"/>
      <c r="L12" s="222"/>
      <c r="M12" s="222"/>
      <c r="N12" s="223"/>
      <c r="O12" s="219">
        <v>3</v>
      </c>
      <c r="P12" s="219">
        <v>1</v>
      </c>
      <c r="Q12" s="220">
        <v>0</v>
      </c>
      <c r="R12" s="221"/>
      <c r="S12" s="219">
        <v>24</v>
      </c>
      <c r="T12" s="222"/>
      <c r="U12" s="222"/>
      <c r="V12" s="222"/>
      <c r="W12" s="223"/>
      <c r="X12" s="219">
        <v>2</v>
      </c>
      <c r="Y12" s="219">
        <v>1</v>
      </c>
      <c r="Z12" s="220">
        <v>0</v>
      </c>
      <c r="AA12" s="221"/>
      <c r="AB12" s="219">
        <v>12</v>
      </c>
      <c r="AC12" s="222"/>
      <c r="AD12" s="222"/>
      <c r="AE12" s="222"/>
      <c r="AF12" s="223">
        <v>12</v>
      </c>
      <c r="AG12" s="219"/>
      <c r="AH12" s="219"/>
      <c r="AI12" s="220"/>
      <c r="AJ12" s="221"/>
      <c r="AK12" s="219"/>
      <c r="AL12" s="222"/>
      <c r="AM12" s="222"/>
      <c r="AN12" s="222"/>
      <c r="AO12" s="223"/>
      <c r="AP12" s="224">
        <f t="shared" si="0"/>
        <v>5</v>
      </c>
      <c r="AQ12" s="225">
        <f t="shared" si="0"/>
        <v>2</v>
      </c>
      <c r="AR12" s="226">
        <f t="shared" si="0"/>
        <v>0</v>
      </c>
      <c r="AS12" s="227">
        <v>48</v>
      </c>
    </row>
    <row r="13" spans="1:45" s="41" customFormat="1" ht="19.5" customHeight="1" thickBot="1">
      <c r="A13" s="228" t="s">
        <v>8</v>
      </c>
      <c r="B13" s="229" t="s">
        <v>12</v>
      </c>
      <c r="C13" s="230"/>
      <c r="D13" s="231"/>
      <c r="E13" s="232"/>
      <c r="F13" s="233"/>
      <c r="G13" s="233"/>
      <c r="H13" s="233"/>
      <c r="I13" s="197"/>
      <c r="J13" s="233"/>
      <c r="K13" s="233"/>
      <c r="L13" s="233"/>
      <c r="M13" s="233"/>
      <c r="N13" s="233"/>
      <c r="O13" s="233"/>
      <c r="P13" s="233"/>
      <c r="Q13" s="233"/>
      <c r="R13" s="197"/>
      <c r="S13" s="233"/>
      <c r="T13" s="233"/>
      <c r="U13" s="233"/>
      <c r="V13" s="233"/>
      <c r="W13" s="233"/>
      <c r="X13" s="233"/>
      <c r="Y13" s="233"/>
      <c r="Z13" s="233"/>
      <c r="AA13" s="197"/>
      <c r="AB13" s="233"/>
      <c r="AC13" s="233"/>
      <c r="AD13" s="233"/>
      <c r="AE13" s="233"/>
      <c r="AF13" s="233"/>
      <c r="AG13" s="233"/>
      <c r="AH13" s="233"/>
      <c r="AI13" s="233"/>
      <c r="AJ13" s="197"/>
      <c r="AK13" s="233"/>
      <c r="AL13" s="233"/>
      <c r="AM13" s="233"/>
      <c r="AN13" s="233"/>
      <c r="AO13" s="233"/>
      <c r="AP13" s="234">
        <f>SUM(AP14:AP14)</f>
        <v>2</v>
      </c>
      <c r="AQ13" s="235">
        <f>SUM(AQ14:AQ14)</f>
        <v>2</v>
      </c>
      <c r="AR13" s="236">
        <f>SUM(AR14:AR14)</f>
        <v>0</v>
      </c>
      <c r="AS13" s="230">
        <f>SUM(AS14:AS14)</f>
        <v>24</v>
      </c>
    </row>
    <row r="14" spans="1:45" s="42" customFormat="1" ht="13.5" thickBot="1">
      <c r="A14" s="237" t="s">
        <v>221</v>
      </c>
      <c r="B14" s="238" t="s">
        <v>46</v>
      </c>
      <c r="C14" s="239" t="str">
        <f>"Enz2-"&amp;A14&amp;"-"&amp;IF(COUNTA(F14)&lt;&gt;0,$F$7&amp;",","")&amp;IF(COUNTA(O14)&lt;&gt;0,$O$7&amp;",","")&amp;IF(COUNTA(X14)&lt;&gt;0,$X$7&amp;",","")&amp;IF(COUNTA(AG14)&lt;&gt;0,$AG$7&amp;",","")</f>
        <v>Enz2-04-I,</v>
      </c>
      <c r="D14" s="240" t="s">
        <v>244</v>
      </c>
      <c r="E14" s="241" t="s">
        <v>245</v>
      </c>
      <c r="F14" s="242">
        <v>2</v>
      </c>
      <c r="G14" s="243">
        <v>2</v>
      </c>
      <c r="H14" s="244">
        <v>0</v>
      </c>
      <c r="I14" s="245"/>
      <c r="J14" s="246">
        <v>12</v>
      </c>
      <c r="K14" s="247">
        <v>12</v>
      </c>
      <c r="L14" s="247"/>
      <c r="M14" s="247"/>
      <c r="N14" s="239"/>
      <c r="O14" s="242"/>
      <c r="P14" s="243"/>
      <c r="Q14" s="244"/>
      <c r="R14" s="245"/>
      <c r="S14" s="246"/>
      <c r="T14" s="247"/>
      <c r="U14" s="247"/>
      <c r="V14" s="247"/>
      <c r="W14" s="239"/>
      <c r="X14" s="242"/>
      <c r="Y14" s="243"/>
      <c r="Z14" s="244"/>
      <c r="AA14" s="245"/>
      <c r="AB14" s="246"/>
      <c r="AC14" s="247"/>
      <c r="AD14" s="247"/>
      <c r="AE14" s="247"/>
      <c r="AF14" s="239"/>
      <c r="AG14" s="242"/>
      <c r="AH14" s="243"/>
      <c r="AI14" s="244"/>
      <c r="AJ14" s="245"/>
      <c r="AK14" s="246"/>
      <c r="AL14" s="247"/>
      <c r="AM14" s="247"/>
      <c r="AN14" s="247"/>
      <c r="AO14" s="239"/>
      <c r="AP14" s="248">
        <f>SUM(F14,O14,X14,AG14)</f>
        <v>2</v>
      </c>
      <c r="AQ14" s="247">
        <f>SUM(G14,P14,Y14,AH14)</f>
        <v>2</v>
      </c>
      <c r="AR14" s="249">
        <f>SUM(H14,Q14,Z14,AI14)</f>
        <v>0</v>
      </c>
      <c r="AS14" s="250">
        <v>24</v>
      </c>
    </row>
    <row r="15" spans="1:45" s="42" customFormat="1" ht="19.5" customHeight="1" thickBot="1">
      <c r="A15" s="228" t="s">
        <v>9</v>
      </c>
      <c r="B15" s="229" t="s">
        <v>54</v>
      </c>
      <c r="C15" s="230"/>
      <c r="D15" s="231"/>
      <c r="E15" s="232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234">
        <f>SUM(AP16:AP25)</f>
        <v>41</v>
      </c>
      <c r="AQ15" s="235">
        <f>SUM(AQ16:AQ25)</f>
        <v>12</v>
      </c>
      <c r="AR15" s="236">
        <f>SUM(AR16:AR25)</f>
        <v>26</v>
      </c>
      <c r="AS15" s="230">
        <f>SUM(AS16:AS25)</f>
        <v>272</v>
      </c>
    </row>
    <row r="16" spans="1:45" s="42" customFormat="1" ht="12.75">
      <c r="A16" s="198" t="s">
        <v>222</v>
      </c>
      <c r="B16" s="251" t="s">
        <v>47</v>
      </c>
      <c r="C16" s="208" t="str">
        <f aca="true" t="shared" si="1" ref="C16:C25">"Enz2-"&amp;A16&amp;"-"&amp;IF(COUNTA(F16)&lt;&gt;0,$F$7&amp;",","")&amp;IF(COUNTA(O16)&lt;&gt;0,$O$7&amp;",","")&amp;IF(COUNTA(X16)&lt;&gt;0,$X$7&amp;",","")&amp;IF(COUNTA(AG16)&lt;&gt;0,$AG$7&amp;",","")</f>
        <v>Enz2-05-I,</v>
      </c>
      <c r="D16" s="252" t="s">
        <v>247</v>
      </c>
      <c r="E16" s="253" t="s">
        <v>246</v>
      </c>
      <c r="F16" s="254">
        <v>5</v>
      </c>
      <c r="G16" s="255">
        <v>2</v>
      </c>
      <c r="H16" s="256">
        <v>0</v>
      </c>
      <c r="I16" s="257" t="s">
        <v>37</v>
      </c>
      <c r="J16" s="258">
        <v>36</v>
      </c>
      <c r="K16" s="259" t="s">
        <v>23</v>
      </c>
      <c r="L16" s="259"/>
      <c r="M16" s="259" t="s">
        <v>23</v>
      </c>
      <c r="N16" s="260">
        <v>20</v>
      </c>
      <c r="O16" s="254"/>
      <c r="P16" s="255">
        <v>1</v>
      </c>
      <c r="Q16" s="256">
        <v>0</v>
      </c>
      <c r="R16" s="257"/>
      <c r="S16" s="258"/>
      <c r="T16" s="259"/>
      <c r="U16" s="259"/>
      <c r="V16" s="259"/>
      <c r="W16" s="260"/>
      <c r="X16" s="254"/>
      <c r="Y16" s="255"/>
      <c r="Z16" s="256"/>
      <c r="AA16" s="257"/>
      <c r="AB16" s="258"/>
      <c r="AC16" s="259"/>
      <c r="AD16" s="259"/>
      <c r="AE16" s="259"/>
      <c r="AF16" s="260"/>
      <c r="AG16" s="254"/>
      <c r="AH16" s="255"/>
      <c r="AI16" s="256"/>
      <c r="AJ16" s="257"/>
      <c r="AK16" s="258"/>
      <c r="AL16" s="259"/>
      <c r="AM16" s="259"/>
      <c r="AN16" s="259"/>
      <c r="AO16" s="260"/>
      <c r="AP16" s="204">
        <f aca="true" t="shared" si="2" ref="AP16:AP26">SUM(F16,O16,X16,AG16)</f>
        <v>5</v>
      </c>
      <c r="AQ16" s="207">
        <f aca="true" t="shared" si="3" ref="AQ16:AQ26">SUM(G16,P16,Y16,AH16)</f>
        <v>3</v>
      </c>
      <c r="AR16" s="204">
        <f aca="true" t="shared" si="4" ref="AR16:AR26">SUM(H16,Q16,Z16,AI16)</f>
        <v>0</v>
      </c>
      <c r="AS16" s="208">
        <v>56</v>
      </c>
    </row>
    <row r="17" spans="1:45" s="42" customFormat="1" ht="12.75">
      <c r="A17" s="125" t="s">
        <v>223</v>
      </c>
      <c r="B17" s="48" t="s">
        <v>48</v>
      </c>
      <c r="C17" s="54" t="str">
        <f t="shared" si="1"/>
        <v>Enz2-06-I,</v>
      </c>
      <c r="D17" s="109" t="s">
        <v>198</v>
      </c>
      <c r="E17" s="97" t="s">
        <v>28</v>
      </c>
      <c r="F17" s="61">
        <v>5</v>
      </c>
      <c r="G17" s="62">
        <v>2</v>
      </c>
      <c r="H17" s="63">
        <v>3</v>
      </c>
      <c r="I17" s="72" t="s">
        <v>37</v>
      </c>
      <c r="J17" s="62">
        <v>24</v>
      </c>
      <c r="K17" s="35"/>
      <c r="L17" s="35">
        <v>24</v>
      </c>
      <c r="M17" s="35"/>
      <c r="N17" s="64"/>
      <c r="O17" s="61"/>
      <c r="P17" s="62"/>
      <c r="Q17" s="63"/>
      <c r="R17" s="72"/>
      <c r="S17" s="62"/>
      <c r="T17" s="35"/>
      <c r="U17" s="35"/>
      <c r="V17" s="35"/>
      <c r="W17" s="64"/>
      <c r="X17" s="61"/>
      <c r="Y17" s="62"/>
      <c r="Z17" s="63"/>
      <c r="AA17" s="72"/>
      <c r="AB17" s="62"/>
      <c r="AC17" s="35"/>
      <c r="AD17" s="35"/>
      <c r="AE17" s="35"/>
      <c r="AF17" s="64"/>
      <c r="AG17" s="61"/>
      <c r="AH17" s="62"/>
      <c r="AI17" s="63"/>
      <c r="AJ17" s="72"/>
      <c r="AK17" s="62"/>
      <c r="AL17" s="35"/>
      <c r="AM17" s="35"/>
      <c r="AN17" s="35"/>
      <c r="AO17" s="64"/>
      <c r="AP17" s="49">
        <f t="shared" si="2"/>
        <v>5</v>
      </c>
      <c r="AQ17" s="26">
        <f t="shared" si="3"/>
        <v>2</v>
      </c>
      <c r="AR17" s="49">
        <f t="shared" si="4"/>
        <v>3</v>
      </c>
      <c r="AS17" s="50">
        <v>48</v>
      </c>
    </row>
    <row r="18" spans="1:45" s="42" customFormat="1" ht="12.75">
      <c r="A18" s="125" t="s">
        <v>224</v>
      </c>
      <c r="B18" s="87" t="s">
        <v>305</v>
      </c>
      <c r="C18" s="130" t="str">
        <f t="shared" si="1"/>
        <v>Enz2-07-I,</v>
      </c>
      <c r="D18" s="109"/>
      <c r="E18" s="97"/>
      <c r="F18" s="61">
        <v>1</v>
      </c>
      <c r="G18" s="62"/>
      <c r="H18" s="63"/>
      <c r="I18" s="72"/>
      <c r="J18" s="131">
        <v>12</v>
      </c>
      <c r="K18" s="35"/>
      <c r="L18" s="35"/>
      <c r="M18" s="35"/>
      <c r="N18" s="64"/>
      <c r="O18" s="61"/>
      <c r="P18" s="62"/>
      <c r="Q18" s="63"/>
      <c r="R18" s="72"/>
      <c r="S18" s="62"/>
      <c r="T18" s="35"/>
      <c r="U18" s="35"/>
      <c r="V18" s="35"/>
      <c r="W18" s="64"/>
      <c r="X18" s="61"/>
      <c r="Y18" s="62"/>
      <c r="Z18" s="63"/>
      <c r="AA18" s="72"/>
      <c r="AB18" s="62"/>
      <c r="AC18" s="35"/>
      <c r="AD18" s="35"/>
      <c r="AE18" s="35"/>
      <c r="AF18" s="64"/>
      <c r="AG18" s="61"/>
      <c r="AH18" s="62"/>
      <c r="AI18" s="63"/>
      <c r="AJ18" s="72"/>
      <c r="AK18" s="62"/>
      <c r="AL18" s="35"/>
      <c r="AM18" s="35"/>
      <c r="AN18" s="35"/>
      <c r="AO18" s="64"/>
      <c r="AP18" s="49">
        <v>1</v>
      </c>
      <c r="AQ18" s="26"/>
      <c r="AR18" s="49"/>
      <c r="AS18" s="50">
        <v>12</v>
      </c>
    </row>
    <row r="19" spans="1:45" s="42" customFormat="1" ht="12.75">
      <c r="A19" s="125" t="s">
        <v>225</v>
      </c>
      <c r="B19" s="38" t="s">
        <v>306</v>
      </c>
      <c r="C19" s="410" t="str">
        <f t="shared" si="1"/>
        <v>Enz2-08-I,</v>
      </c>
      <c r="D19" s="109" t="s">
        <v>248</v>
      </c>
      <c r="E19" s="97" t="s">
        <v>30</v>
      </c>
      <c r="F19" s="61">
        <v>2</v>
      </c>
      <c r="G19" s="62">
        <v>2</v>
      </c>
      <c r="H19" s="63">
        <v>2</v>
      </c>
      <c r="I19" s="72"/>
      <c r="J19" s="62">
        <v>12</v>
      </c>
      <c r="K19" s="35"/>
      <c r="L19" s="35">
        <v>24</v>
      </c>
      <c r="M19" s="35"/>
      <c r="N19" s="64"/>
      <c r="O19" s="61"/>
      <c r="P19" s="62"/>
      <c r="Q19" s="63"/>
      <c r="R19" s="72"/>
      <c r="S19" s="62"/>
      <c r="T19" s="35"/>
      <c r="U19" s="35"/>
      <c r="V19" s="35"/>
      <c r="W19" s="64"/>
      <c r="X19" s="61"/>
      <c r="Y19" s="62"/>
      <c r="Z19" s="63"/>
      <c r="AA19" s="72"/>
      <c r="AB19" s="62"/>
      <c r="AC19" s="35"/>
      <c r="AD19" s="35"/>
      <c r="AE19" s="35"/>
      <c r="AF19" s="64"/>
      <c r="AG19" s="61"/>
      <c r="AH19" s="62"/>
      <c r="AI19" s="63"/>
      <c r="AJ19" s="72"/>
      <c r="AK19" s="62"/>
      <c r="AL19" s="35"/>
      <c r="AM19" s="35"/>
      <c r="AN19" s="35"/>
      <c r="AO19" s="64"/>
      <c r="AP19" s="61">
        <f t="shared" si="2"/>
        <v>2</v>
      </c>
      <c r="AQ19" s="26">
        <f t="shared" si="3"/>
        <v>2</v>
      </c>
      <c r="AR19" s="49">
        <f t="shared" si="4"/>
        <v>2</v>
      </c>
      <c r="AS19" s="50">
        <v>36</v>
      </c>
    </row>
    <row r="20" spans="1:45" s="42" customFormat="1" ht="12.75">
      <c r="A20" s="125" t="s">
        <v>226</v>
      </c>
      <c r="B20" s="87" t="s">
        <v>307</v>
      </c>
      <c r="C20" s="130" t="str">
        <f t="shared" si="1"/>
        <v>Enz2-09-II,</v>
      </c>
      <c r="D20" s="109"/>
      <c r="E20" s="97"/>
      <c r="F20" s="61"/>
      <c r="G20" s="62"/>
      <c r="H20" s="63"/>
      <c r="I20" s="72"/>
      <c r="J20" s="62"/>
      <c r="K20" s="35"/>
      <c r="L20" s="35"/>
      <c r="M20" s="35"/>
      <c r="N20" s="64"/>
      <c r="O20" s="61">
        <v>1</v>
      </c>
      <c r="P20" s="62"/>
      <c r="Q20" s="63"/>
      <c r="R20" s="72"/>
      <c r="S20" s="131">
        <v>12</v>
      </c>
      <c r="T20" s="35"/>
      <c r="U20" s="35"/>
      <c r="V20" s="35"/>
      <c r="W20" s="64"/>
      <c r="X20" s="61"/>
      <c r="Y20" s="62"/>
      <c r="Z20" s="63"/>
      <c r="AA20" s="72"/>
      <c r="AB20" s="62"/>
      <c r="AC20" s="35"/>
      <c r="AD20" s="35"/>
      <c r="AE20" s="35"/>
      <c r="AF20" s="64"/>
      <c r="AG20" s="61"/>
      <c r="AH20" s="62"/>
      <c r="AI20" s="63"/>
      <c r="AJ20" s="72"/>
      <c r="AK20" s="62"/>
      <c r="AL20" s="35"/>
      <c r="AM20" s="35"/>
      <c r="AN20" s="35"/>
      <c r="AO20" s="64"/>
      <c r="AP20" s="61">
        <v>1</v>
      </c>
      <c r="AQ20" s="26"/>
      <c r="AR20" s="49"/>
      <c r="AS20" s="50">
        <v>12</v>
      </c>
    </row>
    <row r="21" spans="1:45" s="42" customFormat="1" ht="12.75">
      <c r="A21" s="125" t="s">
        <v>302</v>
      </c>
      <c r="B21" s="39" t="s">
        <v>309</v>
      </c>
      <c r="C21" s="64" t="str">
        <f t="shared" si="1"/>
        <v>Enz2-10-II,</v>
      </c>
      <c r="D21" s="109" t="s">
        <v>249</v>
      </c>
      <c r="E21" s="97" t="s">
        <v>31</v>
      </c>
      <c r="F21" s="61"/>
      <c r="G21" s="62"/>
      <c r="H21" s="63"/>
      <c r="I21" s="72"/>
      <c r="J21" s="62"/>
      <c r="K21" s="35"/>
      <c r="L21" s="35" t="s">
        <v>23</v>
      </c>
      <c r="M21" s="35"/>
      <c r="N21" s="64" t="s">
        <v>23</v>
      </c>
      <c r="O21" s="61">
        <v>3</v>
      </c>
      <c r="P21" s="62">
        <v>2</v>
      </c>
      <c r="Q21" s="63">
        <v>1</v>
      </c>
      <c r="R21" s="72" t="s">
        <v>37</v>
      </c>
      <c r="S21" s="62">
        <v>12</v>
      </c>
      <c r="T21" s="35"/>
      <c r="U21" s="35">
        <v>12</v>
      </c>
      <c r="V21" s="35"/>
      <c r="W21" s="64">
        <v>12</v>
      </c>
      <c r="X21" s="61"/>
      <c r="Y21" s="62"/>
      <c r="Z21" s="63"/>
      <c r="AA21" s="72"/>
      <c r="AB21" s="62"/>
      <c r="AC21" s="35"/>
      <c r="AD21" s="35"/>
      <c r="AE21" s="35"/>
      <c r="AF21" s="64"/>
      <c r="AG21" s="61"/>
      <c r="AH21" s="62"/>
      <c r="AI21" s="63"/>
      <c r="AJ21" s="72"/>
      <c r="AK21" s="62"/>
      <c r="AL21" s="35"/>
      <c r="AM21" s="35"/>
      <c r="AN21" s="35"/>
      <c r="AO21" s="64"/>
      <c r="AP21" s="61">
        <f t="shared" si="2"/>
        <v>3</v>
      </c>
      <c r="AQ21" s="26">
        <f t="shared" si="3"/>
        <v>2</v>
      </c>
      <c r="AR21" s="49">
        <f t="shared" si="4"/>
        <v>1</v>
      </c>
      <c r="AS21" s="50">
        <v>36</v>
      </c>
    </row>
    <row r="22" spans="1:45" s="42" customFormat="1" ht="12.75">
      <c r="A22" s="125" t="s">
        <v>303</v>
      </c>
      <c r="B22" s="38" t="s">
        <v>49</v>
      </c>
      <c r="C22" s="64" t="str">
        <f t="shared" si="1"/>
        <v>Enz2-11-II,</v>
      </c>
      <c r="D22" s="110" t="s">
        <v>250</v>
      </c>
      <c r="E22" s="100" t="s">
        <v>246</v>
      </c>
      <c r="F22" s="55"/>
      <c r="G22" s="49"/>
      <c r="H22" s="65"/>
      <c r="I22" s="73"/>
      <c r="J22" s="49" t="s">
        <v>23</v>
      </c>
      <c r="K22" s="26"/>
      <c r="L22" s="26" t="s">
        <v>23</v>
      </c>
      <c r="M22" s="26"/>
      <c r="N22" s="54"/>
      <c r="O22" s="55">
        <v>2</v>
      </c>
      <c r="P22" s="49">
        <v>1</v>
      </c>
      <c r="Q22" s="65">
        <v>1</v>
      </c>
      <c r="R22" s="73"/>
      <c r="S22" s="49">
        <v>12</v>
      </c>
      <c r="T22" s="26"/>
      <c r="U22" s="26">
        <v>12</v>
      </c>
      <c r="V22" s="26"/>
      <c r="W22" s="54"/>
      <c r="X22" s="55"/>
      <c r="Y22" s="49"/>
      <c r="Z22" s="65"/>
      <c r="AA22" s="73"/>
      <c r="AB22" s="62"/>
      <c r="AC22" s="26"/>
      <c r="AD22" s="26"/>
      <c r="AE22" s="26"/>
      <c r="AF22" s="54"/>
      <c r="AG22" s="55"/>
      <c r="AH22" s="49"/>
      <c r="AI22" s="65"/>
      <c r="AJ22" s="73"/>
      <c r="AK22" s="62"/>
      <c r="AL22" s="26"/>
      <c r="AM22" s="26"/>
      <c r="AN22" s="26"/>
      <c r="AO22" s="54"/>
      <c r="AP22" s="55">
        <f t="shared" si="2"/>
        <v>2</v>
      </c>
      <c r="AQ22" s="26">
        <f t="shared" si="3"/>
        <v>1</v>
      </c>
      <c r="AR22" s="49">
        <f t="shared" si="4"/>
        <v>1</v>
      </c>
      <c r="AS22" s="50">
        <v>24</v>
      </c>
    </row>
    <row r="23" spans="1:45" s="42" customFormat="1" ht="12.75">
      <c r="A23" s="125" t="s">
        <v>304</v>
      </c>
      <c r="B23" s="48" t="s">
        <v>50</v>
      </c>
      <c r="C23" s="54" t="str">
        <f t="shared" si="1"/>
        <v>Enz2-12-II,</v>
      </c>
      <c r="D23" s="110" t="s">
        <v>251</v>
      </c>
      <c r="E23" s="100" t="s">
        <v>27</v>
      </c>
      <c r="F23" s="55"/>
      <c r="G23" s="49">
        <v>1</v>
      </c>
      <c r="H23" s="65">
        <v>1</v>
      </c>
      <c r="I23" s="73"/>
      <c r="J23" s="49"/>
      <c r="K23" s="26"/>
      <c r="L23" s="26"/>
      <c r="M23" s="26"/>
      <c r="N23" s="54"/>
      <c r="O23" s="55">
        <v>2</v>
      </c>
      <c r="P23" s="49"/>
      <c r="Q23" s="65"/>
      <c r="R23" s="73"/>
      <c r="S23" s="49">
        <v>12</v>
      </c>
      <c r="T23" s="26"/>
      <c r="U23" s="26">
        <v>12</v>
      </c>
      <c r="V23" s="26"/>
      <c r="W23" s="54"/>
      <c r="X23" s="55"/>
      <c r="Y23" s="49"/>
      <c r="Z23" s="65"/>
      <c r="AA23" s="73"/>
      <c r="AB23" s="49"/>
      <c r="AC23" s="26"/>
      <c r="AD23" s="26"/>
      <c r="AE23" s="26"/>
      <c r="AF23" s="54"/>
      <c r="AG23" s="55"/>
      <c r="AH23" s="49"/>
      <c r="AI23" s="65"/>
      <c r="AJ23" s="73"/>
      <c r="AK23" s="49"/>
      <c r="AL23" s="26"/>
      <c r="AM23" s="26"/>
      <c r="AN23" s="26"/>
      <c r="AO23" s="54"/>
      <c r="AP23" s="55">
        <f t="shared" si="2"/>
        <v>2</v>
      </c>
      <c r="AQ23" s="26">
        <f t="shared" si="3"/>
        <v>1</v>
      </c>
      <c r="AR23" s="49">
        <f t="shared" si="4"/>
        <v>1</v>
      </c>
      <c r="AS23" s="50">
        <v>24</v>
      </c>
    </row>
    <row r="24" spans="1:45" s="42" customFormat="1" ht="12.75">
      <c r="A24" s="125" t="s">
        <v>310</v>
      </c>
      <c r="B24" s="37" t="s">
        <v>51</v>
      </c>
      <c r="C24" s="54" t="str">
        <f t="shared" si="1"/>
        <v>Enz2-13-IV,</v>
      </c>
      <c r="D24" s="110" t="s">
        <v>21</v>
      </c>
      <c r="E24" s="100" t="s">
        <v>21</v>
      </c>
      <c r="F24" s="55"/>
      <c r="G24" s="49"/>
      <c r="H24" s="65"/>
      <c r="I24" s="73"/>
      <c r="J24" s="49"/>
      <c r="K24" s="26"/>
      <c r="L24" s="26"/>
      <c r="M24" s="26"/>
      <c r="N24" s="54"/>
      <c r="O24" s="55"/>
      <c r="P24" s="49"/>
      <c r="Q24" s="65"/>
      <c r="R24" s="73"/>
      <c r="S24" s="49"/>
      <c r="T24" s="26"/>
      <c r="U24" s="26"/>
      <c r="V24" s="26"/>
      <c r="W24" s="54"/>
      <c r="X24" s="55"/>
      <c r="Y24" s="49"/>
      <c r="Z24" s="65"/>
      <c r="AA24" s="73"/>
      <c r="AB24" s="49"/>
      <c r="AC24" s="26"/>
      <c r="AD24" s="26"/>
      <c r="AE24" s="26"/>
      <c r="AF24" s="54"/>
      <c r="AG24" s="55">
        <v>2</v>
      </c>
      <c r="AH24" s="49">
        <v>1</v>
      </c>
      <c r="AI24" s="65">
        <v>0</v>
      </c>
      <c r="AJ24" s="73"/>
      <c r="AK24" s="49"/>
      <c r="AL24" s="26"/>
      <c r="AM24" s="26"/>
      <c r="AN24" s="26"/>
      <c r="AO24" s="54">
        <v>24</v>
      </c>
      <c r="AP24" s="104">
        <f t="shared" si="2"/>
        <v>2</v>
      </c>
      <c r="AQ24" s="26">
        <f t="shared" si="3"/>
        <v>1</v>
      </c>
      <c r="AR24" s="49">
        <f t="shared" si="4"/>
        <v>0</v>
      </c>
      <c r="AS24" s="50">
        <v>24</v>
      </c>
    </row>
    <row r="25" spans="1:45" s="42" customFormat="1" ht="13.5" thickBot="1">
      <c r="A25" s="261" t="s">
        <v>311</v>
      </c>
      <c r="B25" s="262" t="s">
        <v>52</v>
      </c>
      <c r="C25" s="223" t="str">
        <f t="shared" si="1"/>
        <v>Enz2-14-IV,</v>
      </c>
      <c r="D25" s="216" t="s">
        <v>21</v>
      </c>
      <c r="E25" s="263" t="s">
        <v>21</v>
      </c>
      <c r="F25" s="218"/>
      <c r="G25" s="219"/>
      <c r="H25" s="220"/>
      <c r="I25" s="221"/>
      <c r="J25" s="219"/>
      <c r="K25" s="222"/>
      <c r="L25" s="222"/>
      <c r="M25" s="222"/>
      <c r="N25" s="223"/>
      <c r="O25" s="218"/>
      <c r="P25" s="219"/>
      <c r="Q25" s="220"/>
      <c r="R25" s="221"/>
      <c r="S25" s="219"/>
      <c r="T25" s="222"/>
      <c r="U25" s="222"/>
      <c r="V25" s="222"/>
      <c r="W25" s="223"/>
      <c r="X25" s="218"/>
      <c r="Y25" s="219"/>
      <c r="Z25" s="220"/>
      <c r="AA25" s="221"/>
      <c r="AB25" s="219"/>
      <c r="AC25" s="222"/>
      <c r="AD25" s="222"/>
      <c r="AE25" s="222"/>
      <c r="AF25" s="223"/>
      <c r="AG25" s="218">
        <v>18</v>
      </c>
      <c r="AH25" s="219">
        <v>0</v>
      </c>
      <c r="AI25" s="220">
        <v>18</v>
      </c>
      <c r="AJ25" s="221"/>
      <c r="AK25" s="443">
        <v>0</v>
      </c>
      <c r="AL25" s="444"/>
      <c r="AM25" s="444"/>
      <c r="AN25" s="444"/>
      <c r="AO25" s="445"/>
      <c r="AP25" s="264">
        <f t="shared" si="2"/>
        <v>18</v>
      </c>
      <c r="AQ25" s="265">
        <f t="shared" si="3"/>
        <v>0</v>
      </c>
      <c r="AR25" s="224">
        <f t="shared" si="4"/>
        <v>18</v>
      </c>
      <c r="AS25" s="227">
        <f>SUM(J25:N25,S25:W25,AB25:AF25,AK25:AO25)*15</f>
        <v>0</v>
      </c>
    </row>
    <row r="26" spans="1:45" s="42" customFormat="1" ht="19.5" customHeight="1" thickBot="1">
      <c r="A26" s="228" t="s">
        <v>10</v>
      </c>
      <c r="B26" s="272" t="s">
        <v>53</v>
      </c>
      <c r="C26" s="273"/>
      <c r="D26" s="268"/>
      <c r="E26" s="269"/>
      <c r="F26" s="236"/>
      <c r="G26" s="235"/>
      <c r="H26" s="270"/>
      <c r="I26" s="271"/>
      <c r="J26" s="437"/>
      <c r="K26" s="437"/>
      <c r="L26" s="437"/>
      <c r="M26" s="437"/>
      <c r="N26" s="439"/>
      <c r="O26" s="267">
        <v>5</v>
      </c>
      <c r="P26" s="235"/>
      <c r="Q26" s="270"/>
      <c r="R26" s="271">
        <v>1</v>
      </c>
      <c r="S26" s="437">
        <v>40</v>
      </c>
      <c r="T26" s="437"/>
      <c r="U26" s="437"/>
      <c r="V26" s="437"/>
      <c r="W26" s="439"/>
      <c r="X26" s="267">
        <v>22</v>
      </c>
      <c r="Y26" s="235"/>
      <c r="Z26" s="270"/>
      <c r="AA26" s="271">
        <v>2</v>
      </c>
      <c r="AB26" s="437">
        <v>176</v>
      </c>
      <c r="AC26" s="437"/>
      <c r="AD26" s="437"/>
      <c r="AE26" s="437"/>
      <c r="AF26" s="439"/>
      <c r="AG26" s="267">
        <v>10</v>
      </c>
      <c r="AH26" s="235"/>
      <c r="AI26" s="270"/>
      <c r="AJ26" s="271"/>
      <c r="AK26" s="437">
        <v>144</v>
      </c>
      <c r="AL26" s="437"/>
      <c r="AM26" s="437"/>
      <c r="AN26" s="437"/>
      <c r="AO26" s="439"/>
      <c r="AP26" s="266">
        <f t="shared" si="2"/>
        <v>37</v>
      </c>
      <c r="AQ26" s="267">
        <f t="shared" si="3"/>
        <v>0</v>
      </c>
      <c r="AR26" s="267">
        <f t="shared" si="4"/>
        <v>0</v>
      </c>
      <c r="AS26" s="230">
        <f>SUM(J26,S26,AB26,AK26)</f>
        <v>360</v>
      </c>
    </row>
    <row r="27" spans="1:45" s="45" customFormat="1" ht="19.5" customHeight="1" thickBot="1">
      <c r="A27" s="420" t="s">
        <v>40</v>
      </c>
      <c r="B27" s="421"/>
      <c r="C27" s="422"/>
      <c r="D27" s="277"/>
      <c r="E27" s="278"/>
      <c r="F27" s="279">
        <f>SUM(F15:F25,F9:F12,F13:F14,F26:F26)</f>
        <v>17</v>
      </c>
      <c r="G27" s="280">
        <f>SUM(G15:G25,G9:G12,G13:G14,G26:G26)</f>
        <v>10</v>
      </c>
      <c r="H27" s="280">
        <f>SUM(H15:H25,H9:H12,H13:H14,H26:H26)</f>
        <v>6</v>
      </c>
      <c r="I27" s="281"/>
      <c r="J27" s="282">
        <f>SUM(J15:J25,J9:J12,J13:J14)</f>
        <v>96</v>
      </c>
      <c r="K27" s="282">
        <f>SUM(K15:K25,K9:K12,K13:K14)</f>
        <v>36</v>
      </c>
      <c r="L27" s="282">
        <f>SUM(L15:L25,L9:L12,L13:L14)</f>
        <v>48</v>
      </c>
      <c r="M27" s="282">
        <f>SUM(M15:M25,M9:M12,M13:M14)</f>
        <v>0</v>
      </c>
      <c r="N27" s="283">
        <f>SUM(N15:N25,N9:N12,N13:N14)</f>
        <v>20</v>
      </c>
      <c r="O27" s="279">
        <f>SUM(O15:O25,O9:O12,O13:O14,O26:O26)</f>
        <v>19</v>
      </c>
      <c r="P27" s="280">
        <f>SUM(P15:P25,P9:P12,P13:P14,P26:P26)</f>
        <v>6</v>
      </c>
      <c r="Q27" s="280">
        <f>SUM(Q15:Q25,Q9:Q12,Q13:Q14,Q26:Q26)</f>
        <v>2</v>
      </c>
      <c r="R27" s="281"/>
      <c r="S27" s="282">
        <f>SUM(S15:S25,S9:S12,S13:S14)</f>
        <v>72</v>
      </c>
      <c r="T27" s="282">
        <f>SUM(T15:T25,T9:T12,T13:T14)</f>
        <v>32</v>
      </c>
      <c r="U27" s="282">
        <f>SUM(U15:U25,U9:U12,U13:U14)</f>
        <v>36</v>
      </c>
      <c r="V27" s="282">
        <f>SUM(V15:V25,V9:V12,V13:V14)</f>
        <v>0</v>
      </c>
      <c r="W27" s="283">
        <f>SUM(W15:W25,W9:W12,W13:W14)</f>
        <v>12</v>
      </c>
      <c r="X27" s="279">
        <f>SUM(X15:X25,X9:X12,X13:X14,X26:X26)</f>
        <v>24</v>
      </c>
      <c r="Y27" s="280">
        <f>SUM(Y15:Y25,Y9:Y12,Y13:Y14,Y26:Y26)</f>
        <v>1</v>
      </c>
      <c r="Z27" s="280">
        <f>SUM(Z15:Z25,Z9:Z12,Z13:Z14,Z26:Z26)</f>
        <v>0</v>
      </c>
      <c r="AA27" s="281"/>
      <c r="AB27" s="282">
        <f>SUM(AB15:AB25,AB9:AB12,AB13:AB14)</f>
        <v>12</v>
      </c>
      <c r="AC27" s="282">
        <f>SUM(AC15:AC25,AC9:AC12,AC13:AC14)</f>
        <v>0</v>
      </c>
      <c r="AD27" s="282">
        <f>SUM(AD15:AD25,AD9:AD12,AD13:AD14)</f>
        <v>0</v>
      </c>
      <c r="AE27" s="282">
        <f>SUM(AE15:AE25,AE9:AE12,AE13:AE14)</f>
        <v>0</v>
      </c>
      <c r="AF27" s="283">
        <f>SUM(AF15:AF25,AF9:AF12,AF13:AF14)</f>
        <v>12</v>
      </c>
      <c r="AG27" s="279">
        <f>SUM(AG15:AG25,AG9:AG12,AG13:AG14,AG26:AG26)</f>
        <v>30</v>
      </c>
      <c r="AH27" s="280">
        <f>SUM(AH15:AH25,AH9:AH12,AH13:AH14,AH26:AH26)</f>
        <v>1</v>
      </c>
      <c r="AI27" s="280">
        <f>SUM(AI15:AI25,AI9:AI12,AI13:AI14,AI26:AI26)</f>
        <v>18</v>
      </c>
      <c r="AJ27" s="281"/>
      <c r="AK27" s="282">
        <f>SUM(AK15:AK25,AK9:AK12,AK13:AK14)</f>
        <v>0</v>
      </c>
      <c r="AL27" s="282">
        <f>SUM(AL15:AL25,AL9:AL12,AL13:AL14)</f>
        <v>0</v>
      </c>
      <c r="AM27" s="282">
        <f>SUM(AM15:AM25,AM9:AM12,AM13:AM14)</f>
        <v>0</v>
      </c>
      <c r="AN27" s="282">
        <f>SUM(AN15:AN25,AN9:AN12,AN13:AN14)</f>
        <v>0</v>
      </c>
      <c r="AO27" s="283">
        <f>SUM(AO15:AO25,AO9:AO12,AO13:AO14)</f>
        <v>24</v>
      </c>
      <c r="AP27" s="446" t="s">
        <v>23</v>
      </c>
      <c r="AQ27" s="441"/>
      <c r="AR27" s="441"/>
      <c r="AS27" s="442"/>
    </row>
    <row r="28" spans="1:45" s="46" customFormat="1" ht="19.5" customHeight="1" thickBot="1">
      <c r="A28" s="423" t="s">
        <v>41</v>
      </c>
      <c r="B28" s="424"/>
      <c r="C28" s="425"/>
      <c r="D28" s="275"/>
      <c r="E28" s="276"/>
      <c r="F28" s="429" t="s">
        <v>23</v>
      </c>
      <c r="G28" s="430"/>
      <c r="H28" s="430"/>
      <c r="I28" s="440">
        <f>SUM(J27:N27)+J26</f>
        <v>200</v>
      </c>
      <c r="J28" s="441"/>
      <c r="K28" s="441"/>
      <c r="L28" s="441"/>
      <c r="M28" s="441"/>
      <c r="N28" s="442"/>
      <c r="O28" s="429" t="s">
        <v>23</v>
      </c>
      <c r="P28" s="430"/>
      <c r="Q28" s="430"/>
      <c r="R28" s="440">
        <f>SUM(S27:W27)+S26</f>
        <v>192</v>
      </c>
      <c r="S28" s="441"/>
      <c r="T28" s="441"/>
      <c r="U28" s="441"/>
      <c r="V28" s="441"/>
      <c r="W28" s="442"/>
      <c r="X28" s="429" t="s">
        <v>23</v>
      </c>
      <c r="Y28" s="430"/>
      <c r="Z28" s="430"/>
      <c r="AA28" s="440">
        <f>SUM(AB27:AF27)+AB26</f>
        <v>200</v>
      </c>
      <c r="AB28" s="441"/>
      <c r="AC28" s="441"/>
      <c r="AD28" s="441"/>
      <c r="AE28" s="441"/>
      <c r="AF28" s="442"/>
      <c r="AG28" s="429" t="s">
        <v>23</v>
      </c>
      <c r="AH28" s="430"/>
      <c r="AI28" s="430"/>
      <c r="AJ28" s="440">
        <f>SUM(AK27:AO27)+AK26</f>
        <v>168</v>
      </c>
      <c r="AK28" s="441"/>
      <c r="AL28" s="441"/>
      <c r="AM28" s="441"/>
      <c r="AN28" s="441"/>
      <c r="AO28" s="442"/>
      <c r="AP28" s="286">
        <f>AP9+AP13+AP15+AP26</f>
        <v>90</v>
      </c>
      <c r="AQ28" s="286">
        <f>AQ9+AQ13+AQ15+AQ26</f>
        <v>18</v>
      </c>
      <c r="AR28" s="286">
        <f>AR9+AR13+AR15+AR26</f>
        <v>26</v>
      </c>
      <c r="AS28" s="287">
        <f>SUM(AS9,AS13,AS15,AS26)</f>
        <v>760</v>
      </c>
    </row>
    <row r="29" spans="1:45" s="41" customFormat="1" ht="19.5" customHeight="1" thickBot="1">
      <c r="A29" s="426" t="s">
        <v>42</v>
      </c>
      <c r="B29" s="427"/>
      <c r="C29" s="428"/>
      <c r="D29" s="47"/>
      <c r="E29" s="47"/>
      <c r="F29" s="431">
        <f>COUNTA(I10:I12,I14:I14,I16:I25)+I26</f>
        <v>2</v>
      </c>
      <c r="G29" s="432"/>
      <c r="H29" s="432"/>
      <c r="I29" s="432"/>
      <c r="J29" s="432"/>
      <c r="K29" s="432"/>
      <c r="L29" s="432"/>
      <c r="M29" s="432"/>
      <c r="N29" s="433"/>
      <c r="O29" s="431">
        <f>COUNTA(R10:R12,R14:R14,R16:R25)+R26</f>
        <v>2</v>
      </c>
      <c r="P29" s="432"/>
      <c r="Q29" s="432"/>
      <c r="R29" s="432"/>
      <c r="S29" s="432"/>
      <c r="T29" s="432"/>
      <c r="U29" s="432"/>
      <c r="V29" s="432"/>
      <c r="W29" s="433"/>
      <c r="X29" s="431">
        <f>COUNTA(AA10:AA12,AA14:AA14,AA16:AA25)+AA26</f>
        <v>2</v>
      </c>
      <c r="Y29" s="432"/>
      <c r="Z29" s="432"/>
      <c r="AA29" s="432"/>
      <c r="AB29" s="432"/>
      <c r="AC29" s="432"/>
      <c r="AD29" s="432"/>
      <c r="AE29" s="432"/>
      <c r="AF29" s="433"/>
      <c r="AG29" s="431">
        <f>COUNTA(AJ10:AJ12,AJ14:AJ14,AJ16:AJ25)+AJ26</f>
        <v>0</v>
      </c>
      <c r="AH29" s="432"/>
      <c r="AI29" s="432"/>
      <c r="AJ29" s="432"/>
      <c r="AK29" s="432"/>
      <c r="AL29" s="432"/>
      <c r="AM29" s="432"/>
      <c r="AN29" s="432"/>
      <c r="AO29" s="433"/>
      <c r="AP29" s="431">
        <f>SUM(F29:AO29)</f>
        <v>6</v>
      </c>
      <c r="AQ29" s="432"/>
      <c r="AR29" s="432"/>
      <c r="AS29" s="433"/>
    </row>
    <row r="30" spans="1:44" ht="12.75">
      <c r="A30" s="126"/>
      <c r="B30" s="13"/>
      <c r="C30" s="13"/>
      <c r="D30" s="13"/>
      <c r="E30" s="13"/>
      <c r="F30" s="14"/>
      <c r="G30" s="14"/>
      <c r="H30" s="14"/>
      <c r="I30" s="75"/>
      <c r="J30" s="31"/>
      <c r="K30" s="32"/>
      <c r="L30" s="15"/>
      <c r="M30" s="15"/>
      <c r="N30" s="15"/>
      <c r="O30" s="14"/>
      <c r="P30" s="14"/>
      <c r="Q30" s="14"/>
      <c r="R30" s="75"/>
      <c r="S30" s="31"/>
      <c r="T30" s="32"/>
      <c r="U30" s="15"/>
      <c r="V30" s="15"/>
      <c r="W30" s="15"/>
      <c r="X30" s="14"/>
      <c r="Y30" s="14"/>
      <c r="Z30" s="14"/>
      <c r="AA30" s="75"/>
      <c r="AB30" s="31"/>
      <c r="AC30" s="32"/>
      <c r="AD30" s="15"/>
      <c r="AE30" s="15"/>
      <c r="AF30" s="15"/>
      <c r="AG30" s="14"/>
      <c r="AH30" s="14"/>
      <c r="AI30" s="14"/>
      <c r="AJ30" s="75"/>
      <c r="AK30" s="31"/>
      <c r="AL30" s="32"/>
      <c r="AM30" s="15"/>
      <c r="AN30" s="15"/>
      <c r="AO30" s="15"/>
      <c r="AP30" s="16"/>
      <c r="AQ30" s="16"/>
      <c r="AR30" s="16"/>
    </row>
    <row r="31" spans="1:45" ht="12.75">
      <c r="A31" s="127"/>
      <c r="B31" s="34" t="s">
        <v>38</v>
      </c>
      <c r="D31" s="13"/>
      <c r="E31" s="13"/>
      <c r="F31" s="13"/>
      <c r="G31" s="13"/>
      <c r="H31" s="13"/>
      <c r="K31" s="13"/>
      <c r="L31" s="13"/>
      <c r="M31" s="13"/>
      <c r="N31" s="13"/>
      <c r="O31" s="13"/>
      <c r="P31" s="13"/>
      <c r="Q31" s="13"/>
      <c r="R31" s="77"/>
      <c r="S31" s="13"/>
      <c r="T31" s="13"/>
      <c r="U31" s="13"/>
      <c r="V31" s="13"/>
      <c r="W31" s="13"/>
      <c r="X31" s="13"/>
      <c r="Y31" s="13"/>
      <c r="Z31" s="13"/>
      <c r="AA31" s="77"/>
      <c r="AB31" s="20"/>
      <c r="AC31" s="13"/>
      <c r="AD31" s="13"/>
      <c r="AE31" s="13"/>
      <c r="AF31" s="13"/>
      <c r="AG31" s="13"/>
      <c r="AH31" s="13"/>
      <c r="AI31" s="13"/>
      <c r="AJ31" s="77"/>
      <c r="AK31" s="20"/>
      <c r="AL31" s="13"/>
      <c r="AM31" s="13"/>
      <c r="AN31" s="13"/>
      <c r="AO31" s="13"/>
      <c r="AR31" s="13"/>
      <c r="AS31" s="13"/>
    </row>
    <row r="32" spans="1:45" ht="12.75">
      <c r="A32" s="76"/>
      <c r="B32" s="105" t="s">
        <v>39</v>
      </c>
      <c r="C32" s="13"/>
      <c r="D32" s="13"/>
      <c r="E32" s="13"/>
      <c r="F32" s="13"/>
      <c r="G32" s="13"/>
      <c r="H32" s="13"/>
      <c r="K32" s="20"/>
      <c r="L32" s="13"/>
      <c r="M32" s="13"/>
      <c r="N32" s="13"/>
      <c r="O32" s="13"/>
      <c r="P32" s="13"/>
      <c r="Q32" s="13"/>
      <c r="R32" s="77"/>
      <c r="S32" s="13"/>
      <c r="T32" s="13"/>
      <c r="U32" s="13"/>
      <c r="V32" s="13"/>
      <c r="W32" s="13"/>
      <c r="X32" s="13"/>
      <c r="Y32" s="13"/>
      <c r="Z32" s="13"/>
      <c r="AA32" s="77"/>
      <c r="AB32" s="13"/>
      <c r="AC32" s="13"/>
      <c r="AD32" s="13"/>
      <c r="AE32" s="13"/>
      <c r="AF32" s="13"/>
      <c r="AG32" s="13"/>
      <c r="AH32" s="13"/>
      <c r="AI32" s="13"/>
      <c r="AJ32" s="77"/>
      <c r="AK32" s="13"/>
      <c r="AL32" s="13"/>
      <c r="AM32" s="13"/>
      <c r="AN32" s="13"/>
      <c r="AO32" s="13"/>
      <c r="AP32" s="13"/>
      <c r="AQ32" s="13"/>
      <c r="AR32" s="13"/>
      <c r="AS32" s="18"/>
    </row>
    <row r="33" spans="1:45" ht="12.75">
      <c r="A33" s="126"/>
      <c r="B33" s="20"/>
      <c r="C33" s="13"/>
      <c r="D33" s="13"/>
      <c r="E33" s="13"/>
      <c r="F33" s="13"/>
      <c r="G33" s="13"/>
      <c r="H33" s="13"/>
      <c r="I33" s="77"/>
      <c r="J33" s="20"/>
      <c r="K33" s="20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77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ht="12.75">
      <c r="A34" s="126"/>
      <c r="B34" s="195" t="str">
        <f>"Poz. 03: "&amp;B12&amp;":"</f>
        <v>Poz. 03: Przedmioty ekonomiczno - menedżerskie:</v>
      </c>
      <c r="C34" s="196" t="s">
        <v>358</v>
      </c>
      <c r="D34" s="13"/>
      <c r="E34" s="13"/>
      <c r="F34" s="460" t="s">
        <v>298</v>
      </c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13"/>
      <c r="AC34" s="13"/>
      <c r="AD34" s="13"/>
      <c r="AE34" s="13"/>
      <c r="AF34" s="13"/>
      <c r="AG34" s="13"/>
      <c r="AH34" s="13"/>
      <c r="AI34" s="13"/>
      <c r="AJ34" s="77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2.75">
      <c r="A35" s="126"/>
      <c r="B35" s="195"/>
      <c r="C35" s="196" t="s">
        <v>360</v>
      </c>
      <c r="D35" s="13"/>
      <c r="E35" s="13"/>
      <c r="F35" s="460" t="s">
        <v>361</v>
      </c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26"/>
      <c r="B36" s="20"/>
      <c r="C36" s="196" t="s">
        <v>359</v>
      </c>
      <c r="D36" s="13"/>
      <c r="E36" s="13"/>
      <c r="F36" s="459" t="s">
        <v>299</v>
      </c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26"/>
      <c r="B37" s="20"/>
      <c r="C37" s="13"/>
      <c r="D37" s="13"/>
      <c r="E37" s="13"/>
      <c r="F37" s="13"/>
      <c r="G37" s="13"/>
      <c r="H37" s="13"/>
      <c r="I37" s="77"/>
      <c r="J37" s="20"/>
      <c r="K37" s="20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26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3.5" thickBot="1">
      <c r="A39" s="126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55" t="str">
        <f>AP8</f>
        <v>ECTS</v>
      </c>
      <c r="AQ39" s="155" t="str">
        <f>AQ8</f>
        <v>ECTS(n)</v>
      </c>
      <c r="AR39" s="155" t="str">
        <f>AR8</f>
        <v>ECTS(p)</v>
      </c>
      <c r="AS39" s="156" t="str">
        <f>AS8</f>
        <v>godz.</v>
      </c>
    </row>
    <row r="40" spans="1:45" ht="12.75">
      <c r="A40" s="126"/>
      <c r="B40" s="133" t="s">
        <v>288</v>
      </c>
      <c r="C40" s="22"/>
      <c r="D40" s="134"/>
      <c r="E40" s="22"/>
      <c r="F40" s="22"/>
      <c r="G40" s="22"/>
      <c r="H40" s="22"/>
      <c r="I40" s="135"/>
      <c r="J40" s="22"/>
      <c r="K40" s="22"/>
      <c r="L40" s="22"/>
      <c r="M40" s="22"/>
      <c r="N40" s="22"/>
      <c r="O40" s="22"/>
      <c r="P40" s="22"/>
      <c r="Q40" s="22"/>
      <c r="R40" s="135"/>
      <c r="S40" s="22"/>
      <c r="T40" s="22"/>
      <c r="U40" s="22"/>
      <c r="V40" s="22"/>
      <c r="W40" s="22"/>
      <c r="X40" s="22"/>
      <c r="Y40" s="22"/>
      <c r="Z40" s="22"/>
      <c r="AA40" s="135"/>
      <c r="AB40" s="22"/>
      <c r="AC40" s="22"/>
      <c r="AD40" s="22"/>
      <c r="AE40" s="22"/>
      <c r="AF40" s="22"/>
      <c r="AG40" s="22"/>
      <c r="AH40" s="22"/>
      <c r="AI40" s="22"/>
      <c r="AJ40" s="135"/>
      <c r="AK40" s="22"/>
      <c r="AL40" s="22"/>
      <c r="AM40" s="22"/>
      <c r="AN40" s="22"/>
      <c r="AO40" s="22"/>
      <c r="AP40" s="147">
        <f>AP12</f>
        <v>5</v>
      </c>
      <c r="AQ40" s="148">
        <f>AQ12</f>
        <v>2</v>
      </c>
      <c r="AR40" s="148">
        <f>AR12</f>
        <v>0</v>
      </c>
      <c r="AS40" s="149">
        <f>AS12</f>
        <v>48</v>
      </c>
    </row>
    <row r="41" spans="1:45" ht="12.75">
      <c r="A41" s="126"/>
      <c r="B41" s="145" t="s">
        <v>289</v>
      </c>
      <c r="C41" s="143"/>
      <c r="D41" s="143"/>
      <c r="E41" s="143"/>
      <c r="F41" s="143"/>
      <c r="G41" s="143"/>
      <c r="H41" s="143"/>
      <c r="I41" s="144"/>
      <c r="J41" s="143"/>
      <c r="K41" s="143"/>
      <c r="L41" s="143"/>
      <c r="M41" s="143"/>
      <c r="N41" s="143"/>
      <c r="O41" s="143"/>
      <c r="P41" s="143"/>
      <c r="Q41" s="143"/>
      <c r="R41" s="144"/>
      <c r="S41" s="143"/>
      <c r="T41" s="143"/>
      <c r="U41" s="143"/>
      <c r="V41" s="143"/>
      <c r="W41" s="143"/>
      <c r="X41" s="143"/>
      <c r="Y41" s="143"/>
      <c r="Z41" s="143"/>
      <c r="AA41" s="144"/>
      <c r="AB41" s="143"/>
      <c r="AC41" s="143"/>
      <c r="AD41" s="143"/>
      <c r="AE41" s="143"/>
      <c r="AF41" s="143"/>
      <c r="AG41" s="143"/>
      <c r="AH41" s="143"/>
      <c r="AI41" s="143"/>
      <c r="AJ41" s="144"/>
      <c r="AK41" s="143"/>
      <c r="AL41" s="143"/>
      <c r="AM41" s="143"/>
      <c r="AN41" s="143"/>
      <c r="AO41" s="143"/>
      <c r="AP41" s="150">
        <f>SUM(AP14)</f>
        <v>2</v>
      </c>
      <c r="AQ41" s="142">
        <f>SUM(AQ14)</f>
        <v>2</v>
      </c>
      <c r="AR41" s="142">
        <f>SUM(AR14)</f>
        <v>0</v>
      </c>
      <c r="AS41" s="151">
        <f>SUM(AS14)</f>
        <v>24</v>
      </c>
    </row>
    <row r="42" spans="1:45" ht="12.75">
      <c r="A42" s="126"/>
      <c r="B42" s="136" t="s">
        <v>290</v>
      </c>
      <c r="C42" s="20"/>
      <c r="D42" s="20"/>
      <c r="E42" s="20"/>
      <c r="F42" s="20"/>
      <c r="G42" s="20"/>
      <c r="H42" s="20"/>
      <c r="I42" s="137"/>
      <c r="J42" s="20"/>
      <c r="K42" s="20"/>
      <c r="L42" s="20"/>
      <c r="M42" s="20"/>
      <c r="N42" s="20"/>
      <c r="O42" s="20"/>
      <c r="P42" s="20"/>
      <c r="Q42" s="20"/>
      <c r="R42" s="137"/>
      <c r="S42" s="20"/>
      <c r="T42" s="20"/>
      <c r="U42" s="20"/>
      <c r="V42" s="20"/>
      <c r="W42" s="20"/>
      <c r="X42" s="20"/>
      <c r="Y42" s="20"/>
      <c r="Z42" s="20"/>
      <c r="AA42" s="137"/>
      <c r="AB42" s="20"/>
      <c r="AC42" s="20"/>
      <c r="AD42" s="20"/>
      <c r="AE42" s="20"/>
      <c r="AF42" s="20"/>
      <c r="AG42" s="20"/>
      <c r="AH42" s="20"/>
      <c r="AI42" s="20"/>
      <c r="AJ42" s="137"/>
      <c r="AK42" s="20"/>
      <c r="AL42" s="20"/>
      <c r="AM42" s="20"/>
      <c r="AN42" s="20"/>
      <c r="AO42" s="20"/>
      <c r="AP42" s="150">
        <f>AP10</f>
        <v>4</v>
      </c>
      <c r="AQ42" s="142">
        <f>AQ10</f>
        <v>2</v>
      </c>
      <c r="AR42" s="142">
        <f>AR10</f>
        <v>0</v>
      </c>
      <c r="AS42" s="151">
        <f>AS10</f>
        <v>48</v>
      </c>
    </row>
    <row r="43" spans="1:45" ht="12.75">
      <c r="A43" s="126"/>
      <c r="B43" s="145" t="s">
        <v>296</v>
      </c>
      <c r="C43" s="143"/>
      <c r="D43" s="143"/>
      <c r="E43" s="143"/>
      <c r="F43" s="143"/>
      <c r="G43" s="143"/>
      <c r="H43" s="143"/>
      <c r="I43" s="144"/>
      <c r="J43" s="143"/>
      <c r="K43" s="143"/>
      <c r="L43" s="143"/>
      <c r="M43" s="143"/>
      <c r="N43" s="143"/>
      <c r="O43" s="143"/>
      <c r="P43" s="143"/>
      <c r="Q43" s="143"/>
      <c r="R43" s="144"/>
      <c r="S43" s="143"/>
      <c r="T43" s="143"/>
      <c r="U43" s="143"/>
      <c r="V43" s="143"/>
      <c r="W43" s="143"/>
      <c r="X43" s="143"/>
      <c r="Y43" s="143"/>
      <c r="Z43" s="143"/>
      <c r="AA43" s="144"/>
      <c r="AB43" s="143"/>
      <c r="AC43" s="143"/>
      <c r="AD43" s="143"/>
      <c r="AE43" s="143"/>
      <c r="AF43" s="143"/>
      <c r="AG43" s="143"/>
      <c r="AH43" s="143"/>
      <c r="AI43" s="143"/>
      <c r="AJ43" s="144"/>
      <c r="AK43" s="143"/>
      <c r="AL43" s="143"/>
      <c r="AM43" s="143"/>
      <c r="AN43" s="143"/>
      <c r="AO43" s="143"/>
      <c r="AP43" s="150">
        <f>SUM(AP10,AP24,AP25,AP60)</f>
        <v>60.6</v>
      </c>
      <c r="AQ43" s="157">
        <f>SUM(AQ10,AQ24,AQ25,AQ60)</f>
        <v>21.6</v>
      </c>
      <c r="AR43" s="157">
        <f>SUM(AR10,AR24,AR25,AR60)</f>
        <v>36</v>
      </c>
      <c r="AS43" s="151">
        <f>SUM(AS10,AS24,AS25,AS60)</f>
        <v>432</v>
      </c>
    </row>
    <row r="44" spans="1:45" ht="13.5" thickBot="1">
      <c r="A44" s="126"/>
      <c r="B44" s="138" t="s">
        <v>297</v>
      </c>
      <c r="C44" s="139"/>
      <c r="D44" s="139"/>
      <c r="E44" s="139"/>
      <c r="F44" s="139"/>
      <c r="G44" s="139"/>
      <c r="H44" s="139"/>
      <c r="I44" s="140"/>
      <c r="J44" s="139"/>
      <c r="K44" s="139"/>
      <c r="L44" s="139"/>
      <c r="M44" s="139"/>
      <c r="N44" s="139"/>
      <c r="O44" s="139"/>
      <c r="P44" s="139"/>
      <c r="Q44" s="139"/>
      <c r="R44" s="140"/>
      <c r="S44" s="139"/>
      <c r="T44" s="139"/>
      <c r="U44" s="139"/>
      <c r="V44" s="139"/>
      <c r="W44" s="139"/>
      <c r="X44" s="139"/>
      <c r="Y44" s="139"/>
      <c r="Z44" s="139"/>
      <c r="AA44" s="140"/>
      <c r="AB44" s="139"/>
      <c r="AC44" s="139"/>
      <c r="AD44" s="139"/>
      <c r="AE44" s="139"/>
      <c r="AF44" s="139"/>
      <c r="AG44" s="139"/>
      <c r="AH44" s="139"/>
      <c r="AI44" s="139"/>
      <c r="AJ44" s="140"/>
      <c r="AK44" s="139"/>
      <c r="AL44" s="139"/>
      <c r="AM44" s="139"/>
      <c r="AN44" s="139"/>
      <c r="AO44" s="139"/>
      <c r="AP44" s="152">
        <f>SUM(AP19,AP21,'specializacja SyMe '!AP26)</f>
        <v>7</v>
      </c>
      <c r="AQ44" s="153">
        <f>SUM(AQ19,AQ21,'specializacja SyMe '!AQ26)</f>
        <v>6</v>
      </c>
      <c r="AR44" s="153">
        <f>SUM(AR19,AR21,'specializacja SyMe '!AR26)</f>
        <v>3</v>
      </c>
      <c r="AS44" s="154">
        <f>SUM(AS19,AS21)</f>
        <v>72</v>
      </c>
    </row>
    <row r="45" spans="1:46" ht="12.75">
      <c r="A45" s="126"/>
      <c r="B45" s="133" t="str">
        <f>B40</f>
        <v>HES</v>
      </c>
      <c r="C45" s="22"/>
      <c r="D45" s="134"/>
      <c r="E45" s="22"/>
      <c r="F45" s="22"/>
      <c r="G45" s="22"/>
      <c r="H45" s="22"/>
      <c r="I45" s="135"/>
      <c r="J45" s="22"/>
      <c r="K45" s="22"/>
      <c r="L45" s="22"/>
      <c r="M45" s="22"/>
      <c r="N45" s="22"/>
      <c r="O45" s="22"/>
      <c r="P45" s="22"/>
      <c r="Q45" s="22"/>
      <c r="R45" s="135"/>
      <c r="S45" s="22"/>
      <c r="T45" s="22"/>
      <c r="U45" s="22"/>
      <c r="V45" s="22"/>
      <c r="W45" s="22"/>
      <c r="X45" s="22"/>
      <c r="Y45" s="22"/>
      <c r="Z45" s="22"/>
      <c r="AA45" s="135"/>
      <c r="AB45" s="22"/>
      <c r="AC45" s="22"/>
      <c r="AD45" s="22"/>
      <c r="AE45" s="22"/>
      <c r="AF45" s="22"/>
      <c r="AG45" s="22"/>
      <c r="AH45" s="22"/>
      <c r="AI45" s="22"/>
      <c r="AJ45" s="135"/>
      <c r="AK45" s="22"/>
      <c r="AL45" s="22"/>
      <c r="AM45" s="22"/>
      <c r="AN45" s="22"/>
      <c r="AO45" s="22"/>
      <c r="AP45" s="177">
        <f aca="true" t="shared" si="5" ref="AP45:AR49">AP40/$AP$62*100</f>
        <v>5.580357142857143</v>
      </c>
      <c r="AQ45" s="178">
        <f t="shared" si="5"/>
        <v>2.232142857142857</v>
      </c>
      <c r="AR45" s="178">
        <f t="shared" si="5"/>
        <v>0</v>
      </c>
      <c r="AS45" s="179">
        <f>AS40/$AS$62*100</f>
        <v>6.315789473684211</v>
      </c>
      <c r="AT45" t="s">
        <v>295</v>
      </c>
    </row>
    <row r="46" spans="1:46" ht="12.75">
      <c r="A46" s="126"/>
      <c r="B46" s="145" t="str">
        <f>B41</f>
        <v>Matematyka, Fizyka</v>
      </c>
      <c r="C46" s="143"/>
      <c r="D46" s="143"/>
      <c r="E46" s="143"/>
      <c r="F46" s="143"/>
      <c r="G46" s="143"/>
      <c r="H46" s="143"/>
      <c r="I46" s="144"/>
      <c r="J46" s="143"/>
      <c r="K46" s="143"/>
      <c r="L46" s="143"/>
      <c r="M46" s="143"/>
      <c r="N46" s="143"/>
      <c r="O46" s="143"/>
      <c r="P46" s="143"/>
      <c r="Q46" s="143"/>
      <c r="R46" s="144"/>
      <c r="S46" s="143"/>
      <c r="T46" s="143"/>
      <c r="U46" s="143"/>
      <c r="V46" s="143"/>
      <c r="W46" s="143"/>
      <c r="X46" s="143"/>
      <c r="Y46" s="143"/>
      <c r="Z46" s="143"/>
      <c r="AA46" s="144"/>
      <c r="AB46" s="143"/>
      <c r="AC46" s="143"/>
      <c r="AD46" s="143"/>
      <c r="AE46" s="143"/>
      <c r="AF46" s="143"/>
      <c r="AG46" s="143"/>
      <c r="AH46" s="143"/>
      <c r="AI46" s="143"/>
      <c r="AJ46" s="144"/>
      <c r="AK46" s="143"/>
      <c r="AL46" s="143"/>
      <c r="AM46" s="143"/>
      <c r="AN46" s="143"/>
      <c r="AO46" s="143"/>
      <c r="AP46" s="180">
        <f t="shared" si="5"/>
        <v>2.232142857142857</v>
      </c>
      <c r="AQ46" s="181">
        <f t="shared" si="5"/>
        <v>2.232142857142857</v>
      </c>
      <c r="AR46" s="181">
        <f t="shared" si="5"/>
        <v>0</v>
      </c>
      <c r="AS46" s="182">
        <f>AS41/$AS$62*100</f>
        <v>3.1578947368421053</v>
      </c>
      <c r="AT46" s="188" t="s">
        <v>295</v>
      </c>
    </row>
    <row r="47" spans="1:46" ht="12.75">
      <c r="A47" s="126"/>
      <c r="B47" s="136" t="str">
        <f>B42</f>
        <v>Język</v>
      </c>
      <c r="C47" s="20"/>
      <c r="D47" s="20"/>
      <c r="E47" s="20"/>
      <c r="F47" s="20"/>
      <c r="G47" s="20"/>
      <c r="H47" s="20"/>
      <c r="I47" s="137"/>
      <c r="J47" s="20"/>
      <c r="K47" s="20"/>
      <c r="L47" s="20"/>
      <c r="M47" s="20"/>
      <c r="N47" s="20"/>
      <c r="O47" s="20"/>
      <c r="P47" s="20"/>
      <c r="Q47" s="20"/>
      <c r="R47" s="137"/>
      <c r="S47" s="20"/>
      <c r="T47" s="20"/>
      <c r="U47" s="20"/>
      <c r="V47" s="20"/>
      <c r="W47" s="20"/>
      <c r="X47" s="20"/>
      <c r="Y47" s="20"/>
      <c r="Z47" s="20"/>
      <c r="AA47" s="137"/>
      <c r="AB47" s="20"/>
      <c r="AC47" s="20"/>
      <c r="AD47" s="20"/>
      <c r="AE47" s="20"/>
      <c r="AF47" s="20"/>
      <c r="AG47" s="20"/>
      <c r="AH47" s="20"/>
      <c r="AI47" s="20"/>
      <c r="AJ47" s="137"/>
      <c r="AK47" s="20"/>
      <c r="AL47" s="20"/>
      <c r="AM47" s="20"/>
      <c r="AN47" s="20"/>
      <c r="AO47" s="20"/>
      <c r="AP47" s="180">
        <f t="shared" si="5"/>
        <v>4.464285714285714</v>
      </c>
      <c r="AQ47" s="181">
        <f t="shared" si="5"/>
        <v>2.232142857142857</v>
      </c>
      <c r="AR47" s="181">
        <f t="shared" si="5"/>
        <v>0</v>
      </c>
      <c r="AS47" s="182">
        <f>AS42/$AS$62*100</f>
        <v>6.315789473684211</v>
      </c>
      <c r="AT47" s="165" t="s">
        <v>295</v>
      </c>
    </row>
    <row r="48" spans="1:46" ht="12.75">
      <c r="A48" s="126"/>
      <c r="B48" s="145" t="str">
        <f>B43</f>
        <v>Przedmioty wybieralne</v>
      </c>
      <c r="C48" s="143"/>
      <c r="D48" s="143"/>
      <c r="E48" s="143"/>
      <c r="F48" s="143"/>
      <c r="G48" s="143"/>
      <c r="H48" s="143"/>
      <c r="I48" s="144"/>
      <c r="J48" s="143"/>
      <c r="K48" s="143"/>
      <c r="L48" s="143"/>
      <c r="M48" s="143"/>
      <c r="N48" s="143"/>
      <c r="O48" s="143"/>
      <c r="P48" s="143"/>
      <c r="Q48" s="143"/>
      <c r="R48" s="144"/>
      <c r="S48" s="143"/>
      <c r="T48" s="143"/>
      <c r="U48" s="143"/>
      <c r="V48" s="143"/>
      <c r="W48" s="143"/>
      <c r="X48" s="143"/>
      <c r="Y48" s="143"/>
      <c r="Z48" s="143"/>
      <c r="AA48" s="144"/>
      <c r="AB48" s="143"/>
      <c r="AC48" s="143"/>
      <c r="AD48" s="143"/>
      <c r="AE48" s="143"/>
      <c r="AF48" s="143"/>
      <c r="AG48" s="143"/>
      <c r="AH48" s="143"/>
      <c r="AI48" s="143"/>
      <c r="AJ48" s="144"/>
      <c r="AK48" s="143"/>
      <c r="AL48" s="143"/>
      <c r="AM48" s="143"/>
      <c r="AN48" s="143"/>
      <c r="AO48" s="143"/>
      <c r="AP48" s="180">
        <f t="shared" si="5"/>
        <v>67.63392857142858</v>
      </c>
      <c r="AQ48" s="183">
        <f t="shared" si="5"/>
        <v>24.10714285714286</v>
      </c>
      <c r="AR48" s="183">
        <f t="shared" si="5"/>
        <v>40.17857142857143</v>
      </c>
      <c r="AS48" s="182">
        <f>AS43/$AS$62*100</f>
        <v>56.84210526315789</v>
      </c>
      <c r="AT48" s="187" t="s">
        <v>295</v>
      </c>
    </row>
    <row r="49" spans="1:46" ht="13.5" thickBot="1">
      <c r="A49" s="126"/>
      <c r="B49" s="138" t="str">
        <f>B44</f>
        <v>Przedmioty w j.angielskim</v>
      </c>
      <c r="C49" s="139"/>
      <c r="D49" s="139"/>
      <c r="E49" s="139"/>
      <c r="F49" s="139"/>
      <c r="G49" s="139"/>
      <c r="H49" s="139"/>
      <c r="I49" s="140"/>
      <c r="J49" s="139"/>
      <c r="K49" s="139"/>
      <c r="L49" s="139"/>
      <c r="M49" s="139"/>
      <c r="N49" s="139"/>
      <c r="O49" s="139"/>
      <c r="P49" s="139"/>
      <c r="Q49" s="139"/>
      <c r="R49" s="140"/>
      <c r="S49" s="139"/>
      <c r="T49" s="139"/>
      <c r="U49" s="139"/>
      <c r="V49" s="139"/>
      <c r="W49" s="139"/>
      <c r="X49" s="139"/>
      <c r="Y49" s="139"/>
      <c r="Z49" s="139"/>
      <c r="AA49" s="140"/>
      <c r="AB49" s="139"/>
      <c r="AC49" s="139"/>
      <c r="AD49" s="139"/>
      <c r="AE49" s="139"/>
      <c r="AF49" s="139"/>
      <c r="AG49" s="139"/>
      <c r="AH49" s="139"/>
      <c r="AI49" s="139"/>
      <c r="AJ49" s="140"/>
      <c r="AK49" s="139"/>
      <c r="AL49" s="139"/>
      <c r="AM49" s="139"/>
      <c r="AN49" s="139"/>
      <c r="AO49" s="139"/>
      <c r="AP49" s="184">
        <f t="shared" si="5"/>
        <v>7.8125</v>
      </c>
      <c r="AQ49" s="185">
        <f t="shared" si="5"/>
        <v>6.696428571428571</v>
      </c>
      <c r="AR49" s="185">
        <f t="shared" si="5"/>
        <v>3.3482142857142856</v>
      </c>
      <c r="AS49" s="186">
        <f>AS44/$AS$62*100</f>
        <v>9.473684210526317</v>
      </c>
      <c r="AT49" s="187" t="s">
        <v>295</v>
      </c>
    </row>
    <row r="50" spans="1:46" ht="12.75">
      <c r="A50" s="126"/>
      <c r="AT50" s="165"/>
    </row>
    <row r="51" ht="12.75">
      <c r="A51" s="126"/>
    </row>
    <row r="52" spans="1:45" ht="13.5" thickBot="1">
      <c r="A52" s="126"/>
      <c r="AP52" s="155" t="str">
        <f>AP8</f>
        <v>ECTS</v>
      </c>
      <c r="AQ52" s="155" t="str">
        <f>AQ8</f>
        <v>ECTS(n)</v>
      </c>
      <c r="AR52" s="155" t="str">
        <f>AR8</f>
        <v>ECTS(p)</v>
      </c>
      <c r="AS52" s="156" t="str">
        <f>AS8</f>
        <v>godz.</v>
      </c>
    </row>
    <row r="53" spans="1:45" ht="13.5" thickBot="1">
      <c r="A53" s="126"/>
      <c r="B53" s="189" t="s">
        <v>292</v>
      </c>
      <c r="C53" s="190"/>
      <c r="D53" s="190"/>
      <c r="E53" s="190"/>
      <c r="F53" s="190"/>
      <c r="G53" s="190"/>
      <c r="H53" s="190"/>
      <c r="I53" s="191"/>
      <c r="J53" s="190"/>
      <c r="K53" s="190"/>
      <c r="L53" s="190"/>
      <c r="M53" s="190"/>
      <c r="N53" s="190"/>
      <c r="O53" s="190"/>
      <c r="P53" s="190"/>
      <c r="Q53" s="190"/>
      <c r="R53" s="191"/>
      <c r="S53" s="190"/>
      <c r="T53" s="190"/>
      <c r="U53" s="190"/>
      <c r="V53" s="190"/>
      <c r="W53" s="190"/>
      <c r="X53" s="190"/>
      <c r="Y53" s="190"/>
      <c r="Z53" s="190"/>
      <c r="AA53" s="191"/>
      <c r="AB53" s="190"/>
      <c r="AC53" s="190"/>
      <c r="AD53" s="190"/>
      <c r="AE53" s="190"/>
      <c r="AF53" s="190"/>
      <c r="AG53" s="190"/>
      <c r="AH53" s="190"/>
      <c r="AI53" s="190"/>
      <c r="AJ53" s="191"/>
      <c r="AK53" s="190"/>
      <c r="AL53" s="190"/>
      <c r="AM53" s="190"/>
      <c r="AN53" s="190"/>
      <c r="AO53" s="190"/>
      <c r="AP53" s="192">
        <f>SUM(AP9,AP13,AP15)</f>
        <v>53</v>
      </c>
      <c r="AQ53" s="193">
        <f>SUM(AQ9,AQ13,AQ15)</f>
        <v>18</v>
      </c>
      <c r="AR53" s="190">
        <f>SUM(AR9,AR13,AR15)</f>
        <v>26</v>
      </c>
      <c r="AS53" s="194">
        <f>SUM(AS9,AS13,AS15)</f>
        <v>400</v>
      </c>
    </row>
    <row r="54" spans="1:45" ht="12.75">
      <c r="A54" s="126"/>
      <c r="B54" s="172" t="s">
        <v>213</v>
      </c>
      <c r="C54" s="173"/>
      <c r="D54" s="173"/>
      <c r="E54" s="173"/>
      <c r="F54" s="20"/>
      <c r="G54" s="20"/>
      <c r="H54" s="20"/>
      <c r="I54" s="137"/>
      <c r="J54" s="20"/>
      <c r="K54" s="20"/>
      <c r="L54" s="20"/>
      <c r="M54" s="20"/>
      <c r="N54" s="20"/>
      <c r="O54" s="20"/>
      <c r="P54" s="20"/>
      <c r="Q54" s="20"/>
      <c r="R54" s="137"/>
      <c r="S54" s="20"/>
      <c r="T54" s="20"/>
      <c r="U54" s="20"/>
      <c r="V54" s="20"/>
      <c r="W54" s="20"/>
      <c r="X54" s="20"/>
      <c r="Y54" s="20"/>
      <c r="Z54" s="20"/>
      <c r="AA54" s="137"/>
      <c r="AB54" s="20"/>
      <c r="AC54" s="20"/>
      <c r="AD54" s="20"/>
      <c r="AE54" s="20"/>
      <c r="AF54" s="20"/>
      <c r="AG54" s="20"/>
      <c r="AH54" s="20"/>
      <c r="AI54" s="20"/>
      <c r="AJ54" s="137"/>
      <c r="AK54" s="20"/>
      <c r="AL54" s="20"/>
      <c r="AM54" s="20"/>
      <c r="AN54" s="20"/>
      <c r="AO54" s="20"/>
      <c r="AP54" s="174">
        <f>'specializacja AME '!AU28</f>
        <v>37</v>
      </c>
      <c r="AQ54" s="175">
        <f>'specializacja AME '!AV28</f>
        <v>21</v>
      </c>
      <c r="AR54" s="175">
        <f>'specializacja AME '!AW28</f>
        <v>16</v>
      </c>
      <c r="AS54" s="176">
        <f>'specializacja AME '!AX28</f>
        <v>360</v>
      </c>
    </row>
    <row r="55" spans="1:45" ht="12.75">
      <c r="A55" s="126"/>
      <c r="B55" s="163" t="s">
        <v>214</v>
      </c>
      <c r="C55" s="143"/>
      <c r="D55" s="143"/>
      <c r="E55" s="143"/>
      <c r="F55" s="143"/>
      <c r="G55" s="143"/>
      <c r="H55" s="143"/>
      <c r="I55" s="144"/>
      <c r="J55" s="143"/>
      <c r="K55" s="143"/>
      <c r="L55" s="143"/>
      <c r="M55" s="143"/>
      <c r="N55" s="143"/>
      <c r="O55" s="143"/>
      <c r="P55" s="143"/>
      <c r="Q55" s="143"/>
      <c r="R55" s="144"/>
      <c r="S55" s="143"/>
      <c r="T55" s="143"/>
      <c r="U55" s="143"/>
      <c r="V55" s="143"/>
      <c r="W55" s="143"/>
      <c r="X55" s="143"/>
      <c r="Y55" s="143"/>
      <c r="Z55" s="143"/>
      <c r="AA55" s="144"/>
      <c r="AB55" s="143"/>
      <c r="AC55" s="143"/>
      <c r="AD55" s="143"/>
      <c r="AE55" s="143"/>
      <c r="AF55" s="143"/>
      <c r="AG55" s="143"/>
      <c r="AH55" s="143"/>
      <c r="AI55" s="143"/>
      <c r="AJ55" s="144"/>
      <c r="AK55" s="143"/>
      <c r="AL55" s="143"/>
      <c r="AM55" s="143"/>
      <c r="AN55" s="143"/>
      <c r="AO55" s="143"/>
      <c r="AP55" s="150">
        <f>'specializacja EE '!AU31</f>
        <v>37</v>
      </c>
      <c r="AQ55" s="142">
        <f>'specializacja EE '!AV31</f>
        <v>18</v>
      </c>
      <c r="AR55" s="142">
        <f>'specializacja EE '!AW31</f>
        <v>15</v>
      </c>
      <c r="AS55" s="151">
        <f>'specializacja EE '!AX31</f>
        <v>360</v>
      </c>
    </row>
    <row r="56" spans="1:45" ht="12.75">
      <c r="A56" s="126"/>
      <c r="B56" s="166" t="s">
        <v>215</v>
      </c>
      <c r="C56" s="167"/>
      <c r="D56" s="167"/>
      <c r="E56" s="167"/>
      <c r="F56" s="20"/>
      <c r="G56" s="20"/>
      <c r="H56" s="20"/>
      <c r="I56" s="137"/>
      <c r="J56" s="20"/>
      <c r="K56" s="20"/>
      <c r="L56" s="20"/>
      <c r="M56" s="20"/>
      <c r="N56" s="20"/>
      <c r="O56" s="20"/>
      <c r="P56" s="20"/>
      <c r="Q56" s="20"/>
      <c r="R56" s="137"/>
      <c r="S56" s="20"/>
      <c r="T56" s="20"/>
      <c r="U56" s="20"/>
      <c r="V56" s="20"/>
      <c r="W56" s="20"/>
      <c r="X56" s="20"/>
      <c r="Y56" s="20"/>
      <c r="Z56" s="20"/>
      <c r="AA56" s="137"/>
      <c r="AB56" s="20"/>
      <c r="AC56" s="20"/>
      <c r="AD56" s="20"/>
      <c r="AE56" s="20"/>
      <c r="AF56" s="20"/>
      <c r="AG56" s="20"/>
      <c r="AH56" s="20"/>
      <c r="AI56" s="20"/>
      <c r="AJ56" s="137"/>
      <c r="AK56" s="20"/>
      <c r="AL56" s="20"/>
      <c r="AM56" s="20"/>
      <c r="AN56" s="20"/>
      <c r="AO56" s="20"/>
      <c r="AP56" s="170">
        <f>'specializacja PUE '!AU29</f>
        <v>35</v>
      </c>
      <c r="AQ56" s="12">
        <f>'specializacja PUE '!AV29</f>
        <v>18</v>
      </c>
      <c r="AR56" s="12">
        <f>'specializacja PUE '!AW29</f>
        <v>20</v>
      </c>
      <c r="AS56" s="168">
        <f>'specializacja PUE '!AX29</f>
        <v>360</v>
      </c>
    </row>
    <row r="57" spans="2:45" ht="12.75">
      <c r="B57" s="169" t="s">
        <v>216</v>
      </c>
      <c r="C57" s="143"/>
      <c r="D57" s="143"/>
      <c r="E57" s="143"/>
      <c r="F57" s="143"/>
      <c r="G57" s="143"/>
      <c r="H57" s="143"/>
      <c r="I57" s="144"/>
      <c r="J57" s="143"/>
      <c r="K57" s="143"/>
      <c r="L57" s="143"/>
      <c r="M57" s="143"/>
      <c r="N57" s="143"/>
      <c r="O57" s="143"/>
      <c r="P57" s="143"/>
      <c r="Q57" s="143"/>
      <c r="R57" s="144"/>
      <c r="S57" s="143"/>
      <c r="T57" s="143"/>
      <c r="U57" s="143"/>
      <c r="V57" s="143"/>
      <c r="W57" s="143"/>
      <c r="X57" s="143"/>
      <c r="Y57" s="143"/>
      <c r="Z57" s="143"/>
      <c r="AA57" s="144"/>
      <c r="AB57" s="143"/>
      <c r="AC57" s="143"/>
      <c r="AD57" s="143"/>
      <c r="AE57" s="143"/>
      <c r="AF57" s="143"/>
      <c r="AG57" s="143"/>
      <c r="AH57" s="143"/>
      <c r="AI57" s="143"/>
      <c r="AJ57" s="144"/>
      <c r="AK57" s="143"/>
      <c r="AL57" s="143"/>
      <c r="AM57" s="143"/>
      <c r="AN57" s="143"/>
      <c r="AO57" s="143"/>
      <c r="AP57" s="150">
        <f>'specializacja SEPT '!AU36</f>
        <v>37</v>
      </c>
      <c r="AQ57" s="142">
        <f>'specializacja SEPT '!AV36</f>
        <v>17</v>
      </c>
      <c r="AR57" s="142">
        <f>'specializacja SEPT '!AW36</f>
        <v>21</v>
      </c>
      <c r="AS57" s="146">
        <f>'specializacja SEPT '!AX36</f>
        <v>360</v>
      </c>
    </row>
    <row r="58" spans="2:45" ht="13.5" thickBot="1">
      <c r="B58" s="162" t="s">
        <v>217</v>
      </c>
      <c r="C58" s="139"/>
      <c r="D58" s="139"/>
      <c r="E58" s="139"/>
      <c r="F58" s="139"/>
      <c r="G58" s="139"/>
      <c r="H58" s="139"/>
      <c r="I58" s="140"/>
      <c r="J58" s="139"/>
      <c r="K58" s="139"/>
      <c r="L58" s="139"/>
      <c r="M58" s="139"/>
      <c r="N58" s="139"/>
      <c r="O58" s="139"/>
      <c r="P58" s="139"/>
      <c r="Q58" s="139"/>
      <c r="R58" s="140"/>
      <c r="S58" s="139"/>
      <c r="T58" s="139"/>
      <c r="U58" s="139"/>
      <c r="V58" s="139"/>
      <c r="W58" s="139"/>
      <c r="X58" s="139"/>
      <c r="Y58" s="139"/>
      <c r="Z58" s="139"/>
      <c r="AA58" s="140"/>
      <c r="AB58" s="139"/>
      <c r="AC58" s="139"/>
      <c r="AD58" s="139"/>
      <c r="AE58" s="139"/>
      <c r="AF58" s="139"/>
      <c r="AG58" s="139"/>
      <c r="AH58" s="139"/>
      <c r="AI58" s="139"/>
      <c r="AJ58" s="140"/>
      <c r="AK58" s="139"/>
      <c r="AL58" s="139"/>
      <c r="AM58" s="139"/>
      <c r="AN58" s="139"/>
      <c r="AO58" s="139"/>
      <c r="AP58" s="171">
        <f>'specializacja SyMe '!AU30</f>
        <v>37</v>
      </c>
      <c r="AQ58" s="164">
        <f>'specializacja SyMe '!AV30</f>
        <v>19</v>
      </c>
      <c r="AR58" s="164">
        <f>'specializacja SyMe '!AW30</f>
        <v>18</v>
      </c>
      <c r="AS58" s="141">
        <f>'specializacja SyMe '!AX30</f>
        <v>360</v>
      </c>
    </row>
    <row r="59" spans="2:45" ht="12.75">
      <c r="B59" s="13"/>
      <c r="C59" s="13"/>
      <c r="D59" s="13"/>
      <c r="E59" s="13"/>
      <c r="F59" s="13"/>
      <c r="G59" s="13"/>
      <c r="H59" s="13"/>
      <c r="I59" s="77"/>
      <c r="J59" s="13"/>
      <c r="K59" s="13"/>
      <c r="L59" s="13"/>
      <c r="M59" s="13"/>
      <c r="N59" s="13"/>
      <c r="O59" s="13"/>
      <c r="P59" s="13"/>
      <c r="Q59" s="13"/>
      <c r="R59" s="77"/>
      <c r="S59" s="13"/>
      <c r="T59" s="13"/>
      <c r="U59" s="13"/>
      <c r="V59" s="13"/>
      <c r="W59" s="13"/>
      <c r="X59" s="13"/>
      <c r="Y59" s="13"/>
      <c r="Z59" s="13"/>
      <c r="AA59" s="77"/>
      <c r="AB59" s="13"/>
      <c r="AC59" s="13"/>
      <c r="AD59" s="13"/>
      <c r="AE59" s="13"/>
      <c r="AF59" s="13"/>
      <c r="AG59" s="13"/>
      <c r="AH59" s="13"/>
      <c r="AI59" s="13"/>
      <c r="AJ59" s="77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2:45" ht="12.75">
      <c r="B60" s="160" t="s">
        <v>293</v>
      </c>
      <c r="C60" s="13"/>
      <c r="D60" s="13"/>
      <c r="E60" s="13"/>
      <c r="F60" s="13"/>
      <c r="G60" s="13"/>
      <c r="H60" s="13"/>
      <c r="I60" s="77"/>
      <c r="J60" s="13"/>
      <c r="K60" s="13"/>
      <c r="L60" s="13"/>
      <c r="M60" s="13"/>
      <c r="N60" s="13"/>
      <c r="O60" s="13"/>
      <c r="P60" s="13"/>
      <c r="Q60" s="13"/>
      <c r="R60" s="77"/>
      <c r="S60" s="13"/>
      <c r="T60" s="13"/>
      <c r="U60" s="13"/>
      <c r="V60" s="13"/>
      <c r="W60" s="13"/>
      <c r="X60" s="13"/>
      <c r="Y60" s="13"/>
      <c r="Z60" s="13"/>
      <c r="AA60" s="77"/>
      <c r="AB60" s="13"/>
      <c r="AC60" s="13"/>
      <c r="AD60" s="13"/>
      <c r="AE60" s="13"/>
      <c r="AF60" s="13"/>
      <c r="AG60" s="13"/>
      <c r="AH60" s="13"/>
      <c r="AI60" s="13"/>
      <c r="AJ60" s="77"/>
      <c r="AK60" s="13"/>
      <c r="AL60" s="13"/>
      <c r="AM60" s="13"/>
      <c r="AN60" s="13"/>
      <c r="AO60" s="13"/>
      <c r="AP60" s="160">
        <f>AVERAGE(AP54:AP58)</f>
        <v>36.6</v>
      </c>
      <c r="AQ60" s="160">
        <f>AVERAGE(AQ54:AQ58)</f>
        <v>18.6</v>
      </c>
      <c r="AR60" s="160">
        <f>AVERAGE(AR54:AR58)</f>
        <v>18</v>
      </c>
      <c r="AS60" s="160">
        <f>AVERAGE(AS54:AS58)</f>
        <v>360</v>
      </c>
    </row>
    <row r="61" spans="2:45" ht="12.75">
      <c r="B61" s="13"/>
      <c r="C61" s="13"/>
      <c r="D61" s="13"/>
      <c r="E61" s="13"/>
      <c r="F61" s="13"/>
      <c r="G61" s="13"/>
      <c r="H61" s="13"/>
      <c r="I61" s="77"/>
      <c r="J61" s="13"/>
      <c r="K61" s="13"/>
      <c r="L61" s="13"/>
      <c r="M61" s="13"/>
      <c r="N61" s="13"/>
      <c r="O61" s="13"/>
      <c r="P61" s="13"/>
      <c r="Q61" s="13"/>
      <c r="R61" s="77"/>
      <c r="S61" s="13"/>
      <c r="T61" s="13"/>
      <c r="U61" s="13"/>
      <c r="V61" s="13"/>
      <c r="W61" s="13"/>
      <c r="X61" s="13"/>
      <c r="Y61" s="13"/>
      <c r="Z61" s="13"/>
      <c r="AA61" s="77"/>
      <c r="AB61" s="13"/>
      <c r="AC61" s="13"/>
      <c r="AD61" s="13"/>
      <c r="AE61" s="13"/>
      <c r="AF61" s="13"/>
      <c r="AG61" s="13"/>
      <c r="AH61" s="13"/>
      <c r="AI61" s="13"/>
      <c r="AJ61" s="77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2:45" ht="12.75">
      <c r="B62" s="160" t="s">
        <v>294</v>
      </c>
      <c r="C62" s="13"/>
      <c r="D62" s="13"/>
      <c r="E62" s="13"/>
      <c r="F62" s="13"/>
      <c r="G62" s="13"/>
      <c r="H62" s="13"/>
      <c r="I62" s="77"/>
      <c r="J62" s="13"/>
      <c r="K62" s="13"/>
      <c r="L62" s="13"/>
      <c r="M62" s="13"/>
      <c r="N62" s="13"/>
      <c r="O62" s="13"/>
      <c r="P62" s="13"/>
      <c r="Q62" s="13"/>
      <c r="R62" s="77"/>
      <c r="S62" s="13"/>
      <c r="T62" s="13"/>
      <c r="U62" s="13"/>
      <c r="V62" s="13"/>
      <c r="W62" s="13"/>
      <c r="X62" s="13"/>
      <c r="Y62" s="13"/>
      <c r="Z62" s="13"/>
      <c r="AA62" s="77"/>
      <c r="AB62" s="13"/>
      <c r="AC62" s="13"/>
      <c r="AD62" s="13"/>
      <c r="AE62" s="13"/>
      <c r="AF62" s="13"/>
      <c r="AG62" s="13"/>
      <c r="AH62" s="13"/>
      <c r="AI62" s="13"/>
      <c r="AJ62" s="77"/>
      <c r="AK62" s="13"/>
      <c r="AL62" s="13"/>
      <c r="AM62" s="13"/>
      <c r="AN62" s="13"/>
      <c r="AO62" s="13"/>
      <c r="AP62" s="160">
        <f>SUM(AP60,AP53)</f>
        <v>89.6</v>
      </c>
      <c r="AQ62" s="160">
        <f>SUM(AQ60,AQ53)</f>
        <v>36.6</v>
      </c>
      <c r="AR62" s="160">
        <f>SUM(AR60,AR53)</f>
        <v>44</v>
      </c>
      <c r="AS62" s="160">
        <f>SUM(AS60,AS53)</f>
        <v>760</v>
      </c>
    </row>
    <row r="63" spans="42:45" ht="12.75">
      <c r="AP63">
        <f>100</f>
        <v>100</v>
      </c>
      <c r="AQ63">
        <f>AQ62/$AP62*100</f>
        <v>40.84821428571429</v>
      </c>
      <c r="AR63">
        <f>AR62/$AP62*100</f>
        <v>49.10714285714286</v>
      </c>
      <c r="AS63" t="s">
        <v>295</v>
      </c>
    </row>
  </sheetData>
  <sheetProtection/>
  <mergeCells count="43">
    <mergeCell ref="F36:AA36"/>
    <mergeCell ref="F34:AA34"/>
    <mergeCell ref="X28:Z28"/>
    <mergeCell ref="AA28:AF28"/>
    <mergeCell ref="X29:AF29"/>
    <mergeCell ref="O29:W29"/>
    <mergeCell ref="O28:Q28"/>
    <mergeCell ref="R28:W28"/>
    <mergeCell ref="F35:AA35"/>
    <mergeCell ref="AP27:AS27"/>
    <mergeCell ref="B2:N2"/>
    <mergeCell ref="B4:N4"/>
    <mergeCell ref="B3:N3"/>
    <mergeCell ref="F6:AO6"/>
    <mergeCell ref="AP6:AS6"/>
    <mergeCell ref="AP7:AS7"/>
    <mergeCell ref="AG7:AO7"/>
    <mergeCell ref="AG9:AO9"/>
    <mergeCell ref="X7:AF7"/>
    <mergeCell ref="O7:W7"/>
    <mergeCell ref="O9:W9"/>
    <mergeCell ref="O15:W15"/>
    <mergeCell ref="S26:W26"/>
    <mergeCell ref="AK25:AO25"/>
    <mergeCell ref="X9:AF9"/>
    <mergeCell ref="X15:AF15"/>
    <mergeCell ref="AB26:AF26"/>
    <mergeCell ref="AJ28:AO28"/>
    <mergeCell ref="AG29:AO29"/>
    <mergeCell ref="F29:N29"/>
    <mergeCell ref="I28:N28"/>
    <mergeCell ref="AG15:AO15"/>
    <mergeCell ref="AK26:AO26"/>
    <mergeCell ref="A27:C27"/>
    <mergeCell ref="A28:C28"/>
    <mergeCell ref="A29:C29"/>
    <mergeCell ref="F28:H28"/>
    <mergeCell ref="AP29:AS29"/>
    <mergeCell ref="F7:N7"/>
    <mergeCell ref="F9:N9"/>
    <mergeCell ref="F15:N15"/>
    <mergeCell ref="J26:N26"/>
    <mergeCell ref="AG28:AI28"/>
  </mergeCells>
  <printOptions horizontalCentered="1" verticalCentered="1"/>
  <pageMargins left="0.3937007874015748" right="0.3937007874015748" top="0.7874015748031497" bottom="0.3937007874015748" header="0.3937007874015748" footer="0.31496062992125984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X52"/>
  <sheetViews>
    <sheetView view="pageBreakPreview" zoomScaleNormal="75" zoomScaleSheetLayoutView="100" zoomScalePageLayoutView="0" workbookViewId="0" topLeftCell="A10">
      <selection activeCell="C15" sqref="C15"/>
    </sheetView>
  </sheetViews>
  <sheetFormatPr defaultColWidth="9.00390625" defaultRowHeight="12.75" outlineLevelCol="1"/>
  <cols>
    <col min="1" max="1" width="5.75390625" style="0" customWidth="1"/>
    <col min="2" max="2" width="50.75390625" style="0" customWidth="1"/>
    <col min="3" max="3" width="16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6" max="46" width="6.125" style="0" customWidth="1"/>
    <col min="47" max="50" width="5.75390625" style="0" customWidth="1"/>
  </cols>
  <sheetData>
    <row r="1" ht="6" customHeight="1"/>
    <row r="2" spans="2:36" s="42" customFormat="1" ht="19.5" customHeight="1">
      <c r="B2" s="447" t="str">
        <f>plan!B2:N2</f>
        <v> Kierunek Elektrotechnika. Studia niestacjonarne zaoczne II stopnia.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48" t="s">
        <v>77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2"/>
      <c r="P3" s="2"/>
      <c r="X3" s="2"/>
      <c r="Y3" s="2"/>
      <c r="AG3" s="2"/>
      <c r="AH3" s="2"/>
      <c r="AU3" t="s">
        <v>213</v>
      </c>
    </row>
    <row r="4" spans="1:34" ht="19.5" customHeight="1">
      <c r="A4" s="19"/>
      <c r="B4" s="437" t="str">
        <f>plan!B3:N3</f>
        <v>Obowiązuje od roku akad. 2015/2016 zatwierdzony Uchwałą Rady Wydziału w dniu 29.09.2015 r.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51" t="s">
        <v>13</v>
      </c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3" t="s">
        <v>14</v>
      </c>
      <c r="AQ6" s="454"/>
      <c r="AR6" s="454"/>
      <c r="AS6" s="455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34" t="s">
        <v>7</v>
      </c>
      <c r="G7" s="435"/>
      <c r="H7" s="435"/>
      <c r="I7" s="435"/>
      <c r="J7" s="435"/>
      <c r="K7" s="435"/>
      <c r="L7" s="435"/>
      <c r="M7" s="435"/>
      <c r="N7" s="436"/>
      <c r="O7" s="434" t="s">
        <v>8</v>
      </c>
      <c r="P7" s="435"/>
      <c r="Q7" s="435"/>
      <c r="R7" s="435"/>
      <c r="S7" s="435"/>
      <c r="T7" s="435"/>
      <c r="U7" s="435"/>
      <c r="V7" s="435"/>
      <c r="W7" s="436"/>
      <c r="X7" s="434" t="s">
        <v>9</v>
      </c>
      <c r="Y7" s="435"/>
      <c r="Z7" s="435"/>
      <c r="AA7" s="435"/>
      <c r="AB7" s="435"/>
      <c r="AC7" s="435"/>
      <c r="AD7" s="435"/>
      <c r="AE7" s="435"/>
      <c r="AF7" s="436"/>
      <c r="AG7" s="434" t="s">
        <v>10</v>
      </c>
      <c r="AH7" s="435"/>
      <c r="AI7" s="435"/>
      <c r="AJ7" s="435"/>
      <c r="AK7" s="435"/>
      <c r="AL7" s="435"/>
      <c r="AM7" s="435"/>
      <c r="AN7" s="435"/>
      <c r="AO7" s="436"/>
      <c r="AP7" s="456" t="s">
        <v>15</v>
      </c>
      <c r="AQ7" s="457"/>
      <c r="AR7" s="457"/>
      <c r="AS7" s="458"/>
    </row>
    <row r="8" spans="1:45" ht="13.5" thickBot="1">
      <c r="A8" s="9"/>
      <c r="B8" s="303"/>
      <c r="C8" s="304"/>
      <c r="D8" s="305"/>
      <c r="E8" s="304"/>
      <c r="F8" s="306" t="s">
        <v>17</v>
      </c>
      <c r="G8" s="300" t="s">
        <v>33</v>
      </c>
      <c r="H8" s="301" t="s">
        <v>32</v>
      </c>
      <c r="I8" s="302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9" t="s">
        <v>17</v>
      </c>
      <c r="P8" s="300" t="s">
        <v>33</v>
      </c>
      <c r="Q8" s="301" t="s">
        <v>32</v>
      </c>
      <c r="R8" s="302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9" t="s">
        <v>17</v>
      </c>
      <c r="Y8" s="300" t="s">
        <v>33</v>
      </c>
      <c r="Z8" s="301" t="s">
        <v>32</v>
      </c>
      <c r="AA8" s="302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9" t="s">
        <v>17</v>
      </c>
      <c r="AH8" s="300" t="s">
        <v>33</v>
      </c>
      <c r="AI8" s="301" t="s">
        <v>32</v>
      </c>
      <c r="AJ8" s="302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11" t="s">
        <v>78</v>
      </c>
      <c r="B9" s="312" t="s">
        <v>194</v>
      </c>
      <c r="C9" s="308"/>
      <c r="D9" s="313"/>
      <c r="E9" s="308"/>
      <c r="F9" s="307"/>
      <c r="G9" s="309"/>
      <c r="H9" s="313"/>
      <c r="I9" s="353"/>
      <c r="J9" s="441"/>
      <c r="K9" s="441"/>
      <c r="L9" s="441"/>
      <c r="M9" s="441"/>
      <c r="N9" s="442"/>
      <c r="O9" s="286">
        <v>5</v>
      </c>
      <c r="P9" s="309"/>
      <c r="Q9" s="310"/>
      <c r="R9" s="353">
        <v>1</v>
      </c>
      <c r="S9" s="441">
        <v>40</v>
      </c>
      <c r="T9" s="441"/>
      <c r="U9" s="441"/>
      <c r="V9" s="441"/>
      <c r="W9" s="442"/>
      <c r="X9" s="286">
        <v>16</v>
      </c>
      <c r="Y9" s="309"/>
      <c r="Z9" s="310"/>
      <c r="AA9" s="353">
        <v>2</v>
      </c>
      <c r="AB9" s="441">
        <v>128</v>
      </c>
      <c r="AC9" s="441"/>
      <c r="AD9" s="441"/>
      <c r="AE9" s="441"/>
      <c r="AF9" s="442"/>
      <c r="AG9" s="352">
        <v>4</v>
      </c>
      <c r="AH9" s="307"/>
      <c r="AI9" s="310"/>
      <c r="AJ9" s="353"/>
      <c r="AK9" s="441">
        <v>48</v>
      </c>
      <c r="AL9" s="441"/>
      <c r="AM9" s="441"/>
      <c r="AN9" s="441"/>
      <c r="AO9" s="442"/>
      <c r="AP9" s="286">
        <f>SUM(AP10:AP16)</f>
        <v>25</v>
      </c>
      <c r="AQ9" s="307">
        <f>SUM(AQ10:AQ16)</f>
        <v>13</v>
      </c>
      <c r="AR9" s="307">
        <f>SUM(AR10:AR16)</f>
        <v>10</v>
      </c>
      <c r="AS9" s="308">
        <f>SUM(AS10:AS16)</f>
        <v>216</v>
      </c>
    </row>
    <row r="10" spans="1:45" s="42" customFormat="1" ht="12.75">
      <c r="A10" s="30" t="s">
        <v>56</v>
      </c>
      <c r="B10" s="38" t="s">
        <v>55</v>
      </c>
      <c r="C10" s="86" t="str">
        <f aca="true" t="shared" si="0" ref="C10:C16">"Enz2-"&amp;$AU$3&amp;"-"&amp;A10&amp;"-"&amp;IF(COUNTA(F10)&lt;&gt;0,$F$7,IF(COUNTA(O10)&lt;&gt;0,$O$7,IF(COUNTA(X10)&lt;&gt;0,$X$7,IF(COUNTA(AG10)&lt;&gt;0,$AG$7,""))))</f>
        <v>Enz2-AME-15a-II</v>
      </c>
      <c r="D10" s="110" t="s">
        <v>252</v>
      </c>
      <c r="E10" s="99" t="s">
        <v>30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4</v>
      </c>
      <c r="P10" s="49">
        <v>2</v>
      </c>
      <c r="Q10" s="65">
        <v>0</v>
      </c>
      <c r="R10" s="73" t="s">
        <v>37</v>
      </c>
      <c r="S10" s="49">
        <v>16</v>
      </c>
      <c r="T10" s="26"/>
      <c r="U10" s="26"/>
      <c r="V10" s="26"/>
      <c r="W10" s="54">
        <v>16</v>
      </c>
      <c r="X10" s="49"/>
      <c r="Y10" s="49"/>
      <c r="Z10" s="65"/>
      <c r="AA10" s="73"/>
      <c r="AB10" s="49"/>
      <c r="AC10" s="26"/>
      <c r="AD10" s="26"/>
      <c r="AE10" s="26"/>
      <c r="AF10" s="54"/>
      <c r="AG10" s="49"/>
      <c r="AH10" s="49"/>
      <c r="AI10" s="65"/>
      <c r="AJ10" s="73"/>
      <c r="AK10" s="49"/>
      <c r="AL10" s="26"/>
      <c r="AM10" s="26"/>
      <c r="AN10" s="26"/>
      <c r="AO10" s="54"/>
      <c r="AP10" s="62">
        <f aca="true" t="shared" si="1" ref="AP10:AP16">SUM(F10,O10,X10,AG10)</f>
        <v>4</v>
      </c>
      <c r="AQ10" s="35">
        <f aca="true" t="shared" si="2" ref="AQ10:AQ16">SUM(G10,P10,Y10,AH10)</f>
        <v>2</v>
      </c>
      <c r="AR10" s="35">
        <f aca="true" t="shared" si="3" ref="AR10:AR16">SUM(H10,Q10,Z10,AI10)</f>
        <v>0</v>
      </c>
      <c r="AS10" s="50">
        <f aca="true" t="shared" si="4" ref="AS10:AS16">SUM(J10:N10,S10:W10,AB10:AF10,AK10:AO10)</f>
        <v>32</v>
      </c>
    </row>
    <row r="11" spans="1:45" s="42" customFormat="1" ht="12.75">
      <c r="A11" s="30" t="s">
        <v>58</v>
      </c>
      <c r="B11" s="39" t="s">
        <v>227</v>
      </c>
      <c r="C11" s="114" t="str">
        <f t="shared" si="0"/>
        <v>Enz2-AME-16a-II</v>
      </c>
      <c r="D11" s="111" t="s">
        <v>253</v>
      </c>
      <c r="E11" s="96" t="s">
        <v>30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1</v>
      </c>
      <c r="P11" s="60">
        <v>2</v>
      </c>
      <c r="Q11" s="67">
        <v>1</v>
      </c>
      <c r="R11" s="74"/>
      <c r="S11" s="60">
        <v>8</v>
      </c>
      <c r="T11" s="27"/>
      <c r="U11" s="27"/>
      <c r="V11" s="27"/>
      <c r="W11" s="68"/>
      <c r="X11" s="60">
        <v>3</v>
      </c>
      <c r="Y11" s="60"/>
      <c r="Z11" s="67"/>
      <c r="AA11" s="74"/>
      <c r="AB11" s="60">
        <v>8</v>
      </c>
      <c r="AC11" s="27"/>
      <c r="AD11" s="27">
        <v>8</v>
      </c>
      <c r="AE11" s="27"/>
      <c r="AF11" s="68">
        <v>16</v>
      </c>
      <c r="AG11" s="60"/>
      <c r="AH11" s="60"/>
      <c r="AI11" s="67"/>
      <c r="AJ11" s="74"/>
      <c r="AK11" s="60"/>
      <c r="AL11" s="27"/>
      <c r="AM11" s="27"/>
      <c r="AN11" s="27"/>
      <c r="AO11" s="68"/>
      <c r="AP11" s="60">
        <f t="shared" si="1"/>
        <v>4</v>
      </c>
      <c r="AQ11" s="29">
        <f t="shared" si="2"/>
        <v>2</v>
      </c>
      <c r="AR11" s="29">
        <f t="shared" si="3"/>
        <v>1</v>
      </c>
      <c r="AS11" s="78">
        <f t="shared" si="4"/>
        <v>40</v>
      </c>
    </row>
    <row r="12" spans="1:45" s="42" customFormat="1" ht="12.75">
      <c r="A12" s="30" t="s">
        <v>60</v>
      </c>
      <c r="B12" s="48" t="s">
        <v>75</v>
      </c>
      <c r="C12" s="115" t="str">
        <f t="shared" si="0"/>
        <v>Enz2-AME-17a-III</v>
      </c>
      <c r="D12" s="109" t="s">
        <v>254</v>
      </c>
      <c r="E12" s="97" t="s">
        <v>30</v>
      </c>
      <c r="F12" s="61"/>
      <c r="G12" s="62"/>
      <c r="H12" s="63"/>
      <c r="I12" s="72"/>
      <c r="J12" s="53"/>
      <c r="K12" s="26"/>
      <c r="L12" s="26"/>
      <c r="M12" s="26"/>
      <c r="N12" s="54"/>
      <c r="O12" s="61"/>
      <c r="P12" s="62"/>
      <c r="Q12" s="63"/>
      <c r="R12" s="72"/>
      <c r="S12" s="53"/>
      <c r="T12" s="26"/>
      <c r="U12" s="26"/>
      <c r="V12" s="26"/>
      <c r="W12" s="54"/>
      <c r="X12" s="61">
        <v>5</v>
      </c>
      <c r="Y12" s="62">
        <v>2</v>
      </c>
      <c r="Z12" s="63">
        <v>2</v>
      </c>
      <c r="AA12" s="72" t="s">
        <v>37</v>
      </c>
      <c r="AB12" s="53">
        <v>24</v>
      </c>
      <c r="AC12" s="26"/>
      <c r="AD12" s="26">
        <v>8</v>
      </c>
      <c r="AE12" s="26"/>
      <c r="AF12" s="54"/>
      <c r="AG12" s="61"/>
      <c r="AH12" s="62"/>
      <c r="AI12" s="63"/>
      <c r="AJ12" s="72"/>
      <c r="AK12" s="53"/>
      <c r="AL12" s="26"/>
      <c r="AM12" s="26"/>
      <c r="AN12" s="26"/>
      <c r="AO12" s="54"/>
      <c r="AP12" s="55">
        <f t="shared" si="1"/>
        <v>5</v>
      </c>
      <c r="AQ12" s="26">
        <f t="shared" si="2"/>
        <v>2</v>
      </c>
      <c r="AR12" s="49">
        <f t="shared" si="3"/>
        <v>2</v>
      </c>
      <c r="AS12" s="50">
        <f t="shared" si="4"/>
        <v>32</v>
      </c>
    </row>
    <row r="13" spans="1:45" s="42" customFormat="1" ht="12.75">
      <c r="A13" s="30" t="s">
        <v>61</v>
      </c>
      <c r="B13" s="39" t="s">
        <v>57</v>
      </c>
      <c r="C13" s="116" t="str">
        <f t="shared" si="0"/>
        <v>Enz2-AME-18a-III</v>
      </c>
      <c r="D13" s="108" t="s">
        <v>321</v>
      </c>
      <c r="E13" s="98" t="s">
        <v>30</v>
      </c>
      <c r="F13" s="56"/>
      <c r="G13" s="57"/>
      <c r="H13" s="58"/>
      <c r="I13" s="71"/>
      <c r="J13" s="79"/>
      <c r="K13" s="28"/>
      <c r="L13" s="28"/>
      <c r="M13" s="28"/>
      <c r="N13" s="59"/>
      <c r="O13" s="56"/>
      <c r="P13" s="57"/>
      <c r="Q13" s="58"/>
      <c r="R13" s="71"/>
      <c r="S13" s="57"/>
      <c r="T13" s="28"/>
      <c r="U13" s="28"/>
      <c r="V13" s="28"/>
      <c r="W13" s="59"/>
      <c r="X13" s="56">
        <v>5</v>
      </c>
      <c r="Y13" s="57">
        <v>2</v>
      </c>
      <c r="Z13" s="58">
        <v>2</v>
      </c>
      <c r="AA13" s="71" t="s">
        <v>37</v>
      </c>
      <c r="AB13" s="57">
        <v>24</v>
      </c>
      <c r="AC13" s="28"/>
      <c r="AD13" s="28">
        <v>8</v>
      </c>
      <c r="AE13" s="28"/>
      <c r="AF13" s="59"/>
      <c r="AG13" s="56"/>
      <c r="AH13" s="57"/>
      <c r="AI13" s="58"/>
      <c r="AJ13" s="71"/>
      <c r="AK13" s="57"/>
      <c r="AL13" s="28"/>
      <c r="AM13" s="28"/>
      <c r="AN13" s="28"/>
      <c r="AO13" s="59"/>
      <c r="AP13" s="49">
        <f t="shared" si="1"/>
        <v>5</v>
      </c>
      <c r="AQ13" s="27">
        <f t="shared" si="2"/>
        <v>2</v>
      </c>
      <c r="AR13" s="60">
        <f t="shared" si="3"/>
        <v>2</v>
      </c>
      <c r="AS13" s="50">
        <f t="shared" si="4"/>
        <v>32</v>
      </c>
    </row>
    <row r="14" spans="1:45" s="42" customFormat="1" ht="12.75">
      <c r="A14" s="30" t="s">
        <v>62</v>
      </c>
      <c r="B14" s="38" t="s">
        <v>228</v>
      </c>
      <c r="C14" s="86" t="str">
        <f t="shared" si="0"/>
        <v>Enz2-AME-19a-III</v>
      </c>
      <c r="D14" s="110" t="s">
        <v>256</v>
      </c>
      <c r="E14" s="99" t="s">
        <v>30</v>
      </c>
      <c r="F14" s="55"/>
      <c r="G14" s="49"/>
      <c r="H14" s="65"/>
      <c r="I14" s="73"/>
      <c r="J14" s="49"/>
      <c r="K14" s="26"/>
      <c r="L14" s="26"/>
      <c r="M14" s="26"/>
      <c r="N14" s="54"/>
      <c r="O14" s="49"/>
      <c r="P14" s="49"/>
      <c r="Q14" s="65"/>
      <c r="R14" s="73"/>
      <c r="S14" s="49"/>
      <c r="T14" s="26"/>
      <c r="U14" s="26"/>
      <c r="V14" s="26"/>
      <c r="W14" s="54"/>
      <c r="X14" s="49">
        <v>3</v>
      </c>
      <c r="Y14" s="49">
        <v>2</v>
      </c>
      <c r="Z14" s="65">
        <v>2</v>
      </c>
      <c r="AA14" s="73"/>
      <c r="AB14" s="49">
        <v>8</v>
      </c>
      <c r="AC14" s="26"/>
      <c r="AD14" s="26"/>
      <c r="AE14" s="26">
        <v>24</v>
      </c>
      <c r="AF14" s="54"/>
      <c r="AG14" s="49"/>
      <c r="AH14" s="49"/>
      <c r="AI14" s="65"/>
      <c r="AJ14" s="73"/>
      <c r="AK14" s="49"/>
      <c r="AL14" s="26"/>
      <c r="AM14" s="26"/>
      <c r="AN14" s="26"/>
      <c r="AO14" s="54"/>
      <c r="AP14" s="62">
        <f>SUM(F14,O14,X14,AG14)</f>
        <v>3</v>
      </c>
      <c r="AQ14" s="35">
        <f>SUM(G14,P14,Y14,AH14)</f>
        <v>2</v>
      </c>
      <c r="AR14" s="35">
        <f>SUM(H14,Q14,Z14,AI14)</f>
        <v>2</v>
      </c>
      <c r="AS14" s="50">
        <f t="shared" si="4"/>
        <v>32</v>
      </c>
    </row>
    <row r="15" spans="1:45" s="42" customFormat="1" ht="12.75">
      <c r="A15" s="411" t="s">
        <v>63</v>
      </c>
      <c r="B15" s="412" t="s">
        <v>59</v>
      </c>
      <c r="C15" s="86" t="str">
        <f t="shared" si="0"/>
        <v>Enz2-AME-20a-IV</v>
      </c>
      <c r="D15" s="110" t="s">
        <v>257</v>
      </c>
      <c r="E15" s="99" t="s">
        <v>30</v>
      </c>
      <c r="F15" s="55"/>
      <c r="G15" s="49"/>
      <c r="H15" s="65"/>
      <c r="I15" s="73"/>
      <c r="J15" s="49"/>
      <c r="K15" s="26"/>
      <c r="L15" s="26"/>
      <c r="M15" s="26"/>
      <c r="N15" s="54"/>
      <c r="O15" s="49"/>
      <c r="P15" s="49"/>
      <c r="Q15" s="65"/>
      <c r="R15" s="73"/>
      <c r="S15" s="49"/>
      <c r="T15" s="26"/>
      <c r="U15" s="26"/>
      <c r="V15" s="26"/>
      <c r="W15" s="54"/>
      <c r="X15" s="49"/>
      <c r="Y15" s="49">
        <v>2</v>
      </c>
      <c r="Z15" s="65">
        <v>2</v>
      </c>
      <c r="AA15" s="73"/>
      <c r="AB15" s="49"/>
      <c r="AC15" s="26"/>
      <c r="AD15" s="26"/>
      <c r="AE15" s="26"/>
      <c r="AF15" s="54"/>
      <c r="AG15" s="49">
        <v>2</v>
      </c>
      <c r="AH15" s="49"/>
      <c r="AI15" s="65"/>
      <c r="AJ15" s="73"/>
      <c r="AK15" s="49">
        <v>8</v>
      </c>
      <c r="AL15" s="26"/>
      <c r="AM15" s="26">
        <v>16</v>
      </c>
      <c r="AN15" s="26"/>
      <c r="AO15" s="54"/>
      <c r="AP15" s="62">
        <f t="shared" si="1"/>
        <v>2</v>
      </c>
      <c r="AQ15" s="35">
        <f t="shared" si="2"/>
        <v>2</v>
      </c>
      <c r="AR15" s="35">
        <f t="shared" si="3"/>
        <v>2</v>
      </c>
      <c r="AS15" s="50">
        <f t="shared" si="4"/>
        <v>24</v>
      </c>
    </row>
    <row r="16" spans="1:50" s="42" customFormat="1" ht="13.5" thickBot="1">
      <c r="A16" s="321" t="s">
        <v>65</v>
      </c>
      <c r="B16" s="350" t="s">
        <v>71</v>
      </c>
      <c r="C16" s="323" t="str">
        <f t="shared" si="0"/>
        <v>Enz2-AME-21a-IV</v>
      </c>
      <c r="D16" s="324" t="s">
        <v>322</v>
      </c>
      <c r="E16" s="325" t="s">
        <v>30</v>
      </c>
      <c r="F16" s="326"/>
      <c r="G16" s="314"/>
      <c r="H16" s="319"/>
      <c r="I16" s="320"/>
      <c r="J16" s="314"/>
      <c r="K16" s="317"/>
      <c r="L16" s="317"/>
      <c r="M16" s="317"/>
      <c r="N16" s="318"/>
      <c r="O16" s="314"/>
      <c r="P16" s="314"/>
      <c r="Q16" s="319"/>
      <c r="R16" s="320"/>
      <c r="S16" s="314"/>
      <c r="T16" s="317"/>
      <c r="U16" s="317"/>
      <c r="V16" s="317"/>
      <c r="W16" s="318"/>
      <c r="X16" s="314"/>
      <c r="Y16" s="314"/>
      <c r="Z16" s="319"/>
      <c r="AA16" s="320"/>
      <c r="AB16" s="314"/>
      <c r="AC16" s="317"/>
      <c r="AD16" s="317"/>
      <c r="AE16" s="317"/>
      <c r="AF16" s="318"/>
      <c r="AG16" s="314">
        <v>2</v>
      </c>
      <c r="AH16" s="314">
        <v>1</v>
      </c>
      <c r="AI16" s="319">
        <v>1</v>
      </c>
      <c r="AJ16" s="320"/>
      <c r="AK16" s="314">
        <v>8</v>
      </c>
      <c r="AL16" s="317"/>
      <c r="AM16" s="317">
        <v>16</v>
      </c>
      <c r="AN16" s="317"/>
      <c r="AO16" s="318"/>
      <c r="AP16" s="314">
        <f t="shared" si="1"/>
        <v>2</v>
      </c>
      <c r="AQ16" s="315">
        <f t="shared" si="2"/>
        <v>1</v>
      </c>
      <c r="AR16" s="315">
        <f t="shared" si="3"/>
        <v>1</v>
      </c>
      <c r="AS16" s="316">
        <f t="shared" si="4"/>
        <v>24</v>
      </c>
      <c r="AU16" s="158" t="str">
        <f>AP8</f>
        <v>ECTS</v>
      </c>
      <c r="AV16" s="161" t="str">
        <f>AQ8</f>
        <v>ECTS(n)</v>
      </c>
      <c r="AW16" s="161" t="str">
        <f>AR8</f>
        <v>ECTS(p)</v>
      </c>
      <c r="AX16" s="158" t="str">
        <f>AS8</f>
        <v>godz.</v>
      </c>
    </row>
    <row r="17" spans="1:50" s="42" customFormat="1" ht="30" customHeight="1" thickBot="1">
      <c r="A17" s="311" t="s">
        <v>110</v>
      </c>
      <c r="B17" s="334" t="s">
        <v>312</v>
      </c>
      <c r="C17" s="335"/>
      <c r="D17" s="336"/>
      <c r="E17" s="337"/>
      <c r="F17" s="338"/>
      <c r="G17" s="332"/>
      <c r="H17" s="333"/>
      <c r="I17" s="354"/>
      <c r="J17" s="462"/>
      <c r="K17" s="462"/>
      <c r="L17" s="462"/>
      <c r="M17" s="462"/>
      <c r="N17" s="463"/>
      <c r="O17" s="328"/>
      <c r="P17" s="332"/>
      <c r="Q17" s="333"/>
      <c r="R17" s="354"/>
      <c r="S17" s="462"/>
      <c r="T17" s="462"/>
      <c r="U17" s="462"/>
      <c r="V17" s="462"/>
      <c r="W17" s="463"/>
      <c r="X17" s="328">
        <v>6</v>
      </c>
      <c r="Y17" s="332"/>
      <c r="Z17" s="333"/>
      <c r="AA17" s="354"/>
      <c r="AB17" s="462">
        <v>48</v>
      </c>
      <c r="AC17" s="462"/>
      <c r="AD17" s="462"/>
      <c r="AE17" s="462"/>
      <c r="AF17" s="463"/>
      <c r="AG17" s="328">
        <v>6</v>
      </c>
      <c r="AH17" s="332"/>
      <c r="AI17" s="333"/>
      <c r="AJ17" s="354"/>
      <c r="AK17" s="462">
        <v>96</v>
      </c>
      <c r="AL17" s="462"/>
      <c r="AM17" s="462"/>
      <c r="AN17" s="462"/>
      <c r="AO17" s="463"/>
      <c r="AP17" s="328">
        <v>12</v>
      </c>
      <c r="AQ17" s="329">
        <f>SUM(AQ18:AQ26)</f>
        <v>13</v>
      </c>
      <c r="AR17" s="330">
        <f>SUM(AR18:AR26)</f>
        <v>8</v>
      </c>
      <c r="AS17" s="331">
        <v>144</v>
      </c>
      <c r="AU17" s="159">
        <f>SUM(AP18,AP22,AP23,AP24,AP25)</f>
        <v>12</v>
      </c>
      <c r="AV17" s="159">
        <f>SUM(AQ18,AQ22,AQ23,AQ24,AQ25)</f>
        <v>8</v>
      </c>
      <c r="AW17" s="159">
        <f>SUM(AR18,AR22,AR23,AR24,AR25)</f>
        <v>6</v>
      </c>
      <c r="AX17" s="159">
        <f>SUM(AS18,AS22,AS23,AS24,AS25)</f>
        <v>144</v>
      </c>
    </row>
    <row r="18" spans="1:50" s="42" customFormat="1" ht="12.75">
      <c r="A18" s="30" t="s">
        <v>66</v>
      </c>
      <c r="B18" s="48" t="s">
        <v>67</v>
      </c>
      <c r="C18" s="117" t="str">
        <f aca="true" t="shared" si="5" ref="C18:C26">"Enz2-"&amp;$AU$3&amp;"-"&amp;A18&amp;"-"&amp;IF(COUNTA(F18)&lt;&gt;0,$F$7,IF(COUNTA(O18)&lt;&gt;0,$O$7,IF(COUNTA(X18)&lt;&gt;0,$X$7,IF(COUNTA(AG18)&lt;&gt;0,$AG$7,""))))</f>
        <v>Enz2-AME-22a-III</v>
      </c>
      <c r="D18" s="109" t="s">
        <v>257</v>
      </c>
      <c r="E18" s="97" t="s">
        <v>30</v>
      </c>
      <c r="F18" s="80"/>
      <c r="G18" s="327"/>
      <c r="H18" s="82"/>
      <c r="I18" s="83"/>
      <c r="J18" s="84"/>
      <c r="K18" s="85"/>
      <c r="L18" s="85"/>
      <c r="M18" s="85"/>
      <c r="N18" s="86"/>
      <c r="O18" s="80"/>
      <c r="P18" s="327">
        <v>1</v>
      </c>
      <c r="Q18" s="82">
        <v>0</v>
      </c>
      <c r="R18" s="83"/>
      <c r="S18" s="84"/>
      <c r="T18" s="85"/>
      <c r="U18" s="85"/>
      <c r="V18" s="85"/>
      <c r="W18" s="86"/>
      <c r="X18" s="80">
        <v>3</v>
      </c>
      <c r="Y18" s="327"/>
      <c r="Z18" s="82"/>
      <c r="AA18" s="83"/>
      <c r="AB18" s="84">
        <v>8</v>
      </c>
      <c r="AC18" s="85"/>
      <c r="AD18" s="85"/>
      <c r="AE18" s="85"/>
      <c r="AF18" s="86">
        <v>16</v>
      </c>
      <c r="AG18" s="80"/>
      <c r="AH18" s="327"/>
      <c r="AI18" s="82"/>
      <c r="AJ18" s="83"/>
      <c r="AK18" s="84"/>
      <c r="AL18" s="85"/>
      <c r="AM18" s="85"/>
      <c r="AN18" s="85"/>
      <c r="AO18" s="86"/>
      <c r="AP18" s="102">
        <f aca="true" t="shared" si="6" ref="AP18:AP26">SUM(F18,O18,X18,AG18)</f>
        <v>3</v>
      </c>
      <c r="AQ18" s="26">
        <f aca="true" t="shared" si="7" ref="AQ18:AQ26">SUM(G18,P18,Y18,AH18)</f>
        <v>1</v>
      </c>
      <c r="AR18" s="49">
        <f aca="true" t="shared" si="8" ref="AR18:AR26">SUM(H18,Q18,Z18,AI18)</f>
        <v>0</v>
      </c>
      <c r="AS18" s="54">
        <f aca="true" t="shared" si="9" ref="AS18:AS26">SUM(J18:N18,S18:W18,AB18:AF18,AK18:AO18)</f>
        <v>24</v>
      </c>
      <c r="AX18" s="42">
        <f>SUM(AS9,AX17)</f>
        <v>360</v>
      </c>
    </row>
    <row r="19" spans="1:45" s="42" customFormat="1" ht="12.75">
      <c r="A19" s="30" t="s">
        <v>68</v>
      </c>
      <c r="B19" s="48" t="s">
        <v>76</v>
      </c>
      <c r="C19" s="117" t="str">
        <f t="shared" si="5"/>
        <v>Enz2-AME-23a-III</v>
      </c>
      <c r="D19" s="109" t="s">
        <v>258</v>
      </c>
      <c r="E19" s="97" t="s">
        <v>30</v>
      </c>
      <c r="F19" s="80"/>
      <c r="G19" s="81"/>
      <c r="H19" s="82"/>
      <c r="I19" s="83"/>
      <c r="J19" s="84"/>
      <c r="K19" s="85"/>
      <c r="L19" s="85"/>
      <c r="M19" s="85"/>
      <c r="N19" s="86"/>
      <c r="O19" s="80"/>
      <c r="P19" s="81">
        <v>1</v>
      </c>
      <c r="Q19" s="82">
        <v>0</v>
      </c>
      <c r="R19" s="83"/>
      <c r="S19" s="84"/>
      <c r="T19" s="85"/>
      <c r="U19" s="85"/>
      <c r="V19" s="85"/>
      <c r="W19" s="86"/>
      <c r="X19" s="80">
        <v>3</v>
      </c>
      <c r="Y19" s="81"/>
      <c r="Z19" s="82"/>
      <c r="AA19" s="83"/>
      <c r="AB19" s="84">
        <v>8</v>
      </c>
      <c r="AC19" s="85"/>
      <c r="AD19" s="85"/>
      <c r="AE19" s="85"/>
      <c r="AF19" s="86">
        <v>16</v>
      </c>
      <c r="AG19" s="80"/>
      <c r="AH19" s="81"/>
      <c r="AI19" s="82"/>
      <c r="AJ19" s="83"/>
      <c r="AK19" s="84"/>
      <c r="AL19" s="85"/>
      <c r="AM19" s="85"/>
      <c r="AN19" s="85"/>
      <c r="AO19" s="86"/>
      <c r="AP19" s="102">
        <f t="shared" si="6"/>
        <v>3</v>
      </c>
      <c r="AQ19" s="26">
        <f t="shared" si="7"/>
        <v>1</v>
      </c>
      <c r="AR19" s="49">
        <f t="shared" si="8"/>
        <v>0</v>
      </c>
      <c r="AS19" s="50">
        <f t="shared" si="9"/>
        <v>24</v>
      </c>
    </row>
    <row r="20" spans="1:45" s="42" customFormat="1" ht="12.75">
      <c r="A20" s="30" t="s">
        <v>70</v>
      </c>
      <c r="B20" s="48" t="s">
        <v>313</v>
      </c>
      <c r="C20" s="117" t="str">
        <f t="shared" si="5"/>
        <v>Enz2-AME-24a-III</v>
      </c>
      <c r="D20" s="109" t="s">
        <v>260</v>
      </c>
      <c r="E20" s="97" t="s">
        <v>30</v>
      </c>
      <c r="F20" s="80"/>
      <c r="G20" s="81"/>
      <c r="H20" s="82"/>
      <c r="I20" s="83"/>
      <c r="J20" s="84"/>
      <c r="K20" s="85"/>
      <c r="L20" s="85"/>
      <c r="M20" s="85"/>
      <c r="N20" s="86"/>
      <c r="O20" s="80"/>
      <c r="P20" s="81">
        <v>1</v>
      </c>
      <c r="Q20" s="82">
        <v>0</v>
      </c>
      <c r="R20" s="83"/>
      <c r="S20" s="84"/>
      <c r="T20" s="85"/>
      <c r="U20" s="85"/>
      <c r="V20" s="85"/>
      <c r="W20" s="86"/>
      <c r="X20" s="80">
        <v>3</v>
      </c>
      <c r="Y20" s="81"/>
      <c r="Z20" s="82"/>
      <c r="AA20" s="83"/>
      <c r="AB20" s="84">
        <v>8</v>
      </c>
      <c r="AC20" s="85"/>
      <c r="AD20" s="85"/>
      <c r="AE20" s="85">
        <v>16</v>
      </c>
      <c r="AF20" s="86"/>
      <c r="AG20" s="80"/>
      <c r="AH20" s="81"/>
      <c r="AI20" s="82"/>
      <c r="AJ20" s="83"/>
      <c r="AK20" s="84"/>
      <c r="AL20" s="85"/>
      <c r="AM20" s="85"/>
      <c r="AN20" s="85"/>
      <c r="AO20" s="86"/>
      <c r="AP20" s="102">
        <f t="shared" si="6"/>
        <v>3</v>
      </c>
      <c r="AQ20" s="26">
        <f t="shared" si="7"/>
        <v>1</v>
      </c>
      <c r="AR20" s="49">
        <f t="shared" si="8"/>
        <v>0</v>
      </c>
      <c r="AS20" s="50">
        <f t="shared" si="9"/>
        <v>24</v>
      </c>
    </row>
    <row r="21" spans="1:45" s="42" customFormat="1" ht="12.75">
      <c r="A21" s="30" t="s">
        <v>72</v>
      </c>
      <c r="B21" s="48" t="s">
        <v>25</v>
      </c>
      <c r="C21" s="117" t="str">
        <f t="shared" si="5"/>
        <v>Enz2-AME-25a-IV</v>
      </c>
      <c r="D21" s="109" t="s">
        <v>253</v>
      </c>
      <c r="E21" s="97" t="s">
        <v>30</v>
      </c>
      <c r="F21" s="80"/>
      <c r="G21" s="81"/>
      <c r="H21" s="82"/>
      <c r="I21" s="83"/>
      <c r="J21" s="84"/>
      <c r="K21" s="85"/>
      <c r="L21" s="85"/>
      <c r="M21" s="85"/>
      <c r="N21" s="86"/>
      <c r="O21" s="80"/>
      <c r="P21" s="81"/>
      <c r="Q21" s="82"/>
      <c r="R21" s="83"/>
      <c r="S21" s="84"/>
      <c r="T21" s="85"/>
      <c r="U21" s="85"/>
      <c r="V21" s="85"/>
      <c r="W21" s="86"/>
      <c r="X21" s="80"/>
      <c r="Y21" s="81">
        <v>2</v>
      </c>
      <c r="Z21" s="82">
        <v>1</v>
      </c>
      <c r="AA21" s="83"/>
      <c r="AB21" s="84"/>
      <c r="AC21" s="85"/>
      <c r="AD21" s="85"/>
      <c r="AE21" s="85"/>
      <c r="AF21" s="86"/>
      <c r="AG21" s="80">
        <v>2</v>
      </c>
      <c r="AH21" s="81"/>
      <c r="AI21" s="82"/>
      <c r="AJ21" s="83"/>
      <c r="AK21" s="84">
        <v>8</v>
      </c>
      <c r="AL21" s="85"/>
      <c r="AM21" s="85"/>
      <c r="AN21" s="85">
        <v>8</v>
      </c>
      <c r="AO21" s="86">
        <v>16</v>
      </c>
      <c r="AP21" s="102">
        <f t="shared" si="6"/>
        <v>2</v>
      </c>
      <c r="AQ21" s="26">
        <f t="shared" si="7"/>
        <v>2</v>
      </c>
      <c r="AR21" s="49">
        <f t="shared" si="8"/>
        <v>1</v>
      </c>
      <c r="AS21" s="50">
        <f t="shared" si="9"/>
        <v>32</v>
      </c>
    </row>
    <row r="22" spans="1:45" s="42" customFormat="1" ht="12.75">
      <c r="A22" s="30" t="s">
        <v>74</v>
      </c>
      <c r="B22" s="48" t="s">
        <v>314</v>
      </c>
      <c r="C22" s="117" t="str">
        <f t="shared" si="5"/>
        <v>Enz2-AME-26a-IV</v>
      </c>
      <c r="D22" s="109" t="s">
        <v>259</v>
      </c>
      <c r="E22" s="97" t="s">
        <v>30</v>
      </c>
      <c r="F22" s="80"/>
      <c r="G22" s="81"/>
      <c r="H22" s="82"/>
      <c r="I22" s="83"/>
      <c r="J22" s="84"/>
      <c r="K22" s="85"/>
      <c r="L22" s="85"/>
      <c r="M22" s="85"/>
      <c r="N22" s="86"/>
      <c r="O22" s="80"/>
      <c r="P22" s="81"/>
      <c r="Q22" s="82"/>
      <c r="R22" s="83"/>
      <c r="S22" s="84"/>
      <c r="T22" s="85"/>
      <c r="U22" s="85"/>
      <c r="V22" s="85"/>
      <c r="W22" s="86"/>
      <c r="X22" s="80"/>
      <c r="Y22" s="81">
        <v>2</v>
      </c>
      <c r="Z22" s="82">
        <v>2</v>
      </c>
      <c r="AA22" s="83"/>
      <c r="AB22" s="84"/>
      <c r="AC22" s="85"/>
      <c r="AD22" s="85"/>
      <c r="AE22" s="85"/>
      <c r="AF22" s="86"/>
      <c r="AG22" s="80">
        <v>2</v>
      </c>
      <c r="AH22" s="81"/>
      <c r="AI22" s="82"/>
      <c r="AJ22" s="83"/>
      <c r="AK22" s="84">
        <v>8</v>
      </c>
      <c r="AL22" s="85"/>
      <c r="AM22" s="85">
        <v>8</v>
      </c>
      <c r="AN22" s="85"/>
      <c r="AO22" s="86">
        <v>16</v>
      </c>
      <c r="AP22" s="102">
        <f t="shared" si="6"/>
        <v>2</v>
      </c>
      <c r="AQ22" s="26">
        <f t="shared" si="7"/>
        <v>2</v>
      </c>
      <c r="AR22" s="49">
        <f t="shared" si="8"/>
        <v>2</v>
      </c>
      <c r="AS22" s="50">
        <f t="shared" si="9"/>
        <v>32</v>
      </c>
    </row>
    <row r="23" spans="1:45" s="42" customFormat="1" ht="12.75">
      <c r="A23" s="30" t="s">
        <v>315</v>
      </c>
      <c r="B23" s="48" t="s">
        <v>316</v>
      </c>
      <c r="C23" s="117" t="str">
        <f t="shared" si="5"/>
        <v>Enz2-AME-27a-IV</v>
      </c>
      <c r="D23" s="109" t="s">
        <v>323</v>
      </c>
      <c r="E23" s="97" t="s">
        <v>30</v>
      </c>
      <c r="F23" s="80"/>
      <c r="G23" s="81"/>
      <c r="H23" s="82"/>
      <c r="I23" s="83"/>
      <c r="J23" s="84"/>
      <c r="K23" s="85"/>
      <c r="L23" s="85"/>
      <c r="M23" s="85"/>
      <c r="N23" s="86"/>
      <c r="O23" s="80"/>
      <c r="P23" s="81"/>
      <c r="Q23" s="82"/>
      <c r="R23" s="83"/>
      <c r="S23" s="84"/>
      <c r="T23" s="85"/>
      <c r="U23" s="85"/>
      <c r="V23" s="85"/>
      <c r="W23" s="86"/>
      <c r="X23" s="80"/>
      <c r="Y23" s="81">
        <v>2</v>
      </c>
      <c r="Z23" s="82">
        <v>1</v>
      </c>
      <c r="AA23" s="83"/>
      <c r="AB23" s="84"/>
      <c r="AC23" s="85"/>
      <c r="AD23" s="85"/>
      <c r="AE23" s="85"/>
      <c r="AF23" s="86"/>
      <c r="AG23" s="80">
        <v>2</v>
      </c>
      <c r="AH23" s="81"/>
      <c r="AI23" s="82"/>
      <c r="AJ23" s="83"/>
      <c r="AK23" s="84">
        <v>8</v>
      </c>
      <c r="AL23" s="85"/>
      <c r="AM23" s="85">
        <v>16</v>
      </c>
      <c r="AN23" s="85"/>
      <c r="AO23" s="86">
        <v>8</v>
      </c>
      <c r="AP23" s="102">
        <f t="shared" si="6"/>
        <v>2</v>
      </c>
      <c r="AQ23" s="26">
        <f t="shared" si="7"/>
        <v>2</v>
      </c>
      <c r="AR23" s="49">
        <f t="shared" si="8"/>
        <v>1</v>
      </c>
      <c r="AS23" s="50">
        <f t="shared" si="9"/>
        <v>32</v>
      </c>
    </row>
    <row r="24" spans="1:45" s="42" customFormat="1" ht="12.75">
      <c r="A24" s="30" t="s">
        <v>317</v>
      </c>
      <c r="B24" s="48" t="s">
        <v>69</v>
      </c>
      <c r="C24" s="117" t="str">
        <f t="shared" si="5"/>
        <v>Enz2-AME-28a-IV</v>
      </c>
      <c r="D24" s="109" t="s">
        <v>324</v>
      </c>
      <c r="E24" s="97" t="s">
        <v>30</v>
      </c>
      <c r="F24" s="80"/>
      <c r="G24" s="81"/>
      <c r="H24" s="82"/>
      <c r="I24" s="83"/>
      <c r="J24" s="84"/>
      <c r="K24" s="85"/>
      <c r="L24" s="85"/>
      <c r="M24" s="85"/>
      <c r="N24" s="86"/>
      <c r="O24" s="80"/>
      <c r="P24" s="81"/>
      <c r="Q24" s="82"/>
      <c r="R24" s="83"/>
      <c r="S24" s="84"/>
      <c r="T24" s="85"/>
      <c r="U24" s="85"/>
      <c r="V24" s="85"/>
      <c r="W24" s="86"/>
      <c r="X24" s="80"/>
      <c r="Y24" s="81">
        <v>2</v>
      </c>
      <c r="Z24" s="82">
        <v>2</v>
      </c>
      <c r="AA24" s="83"/>
      <c r="AB24" s="84"/>
      <c r="AC24" s="85"/>
      <c r="AD24" s="85"/>
      <c r="AE24" s="85"/>
      <c r="AF24" s="86"/>
      <c r="AG24" s="80">
        <v>2</v>
      </c>
      <c r="AH24" s="81"/>
      <c r="AI24" s="82"/>
      <c r="AJ24" s="83"/>
      <c r="AK24" s="84">
        <v>8</v>
      </c>
      <c r="AL24" s="85"/>
      <c r="AM24" s="85">
        <v>16</v>
      </c>
      <c r="AN24" s="85">
        <v>8</v>
      </c>
      <c r="AO24" s="86"/>
      <c r="AP24" s="102">
        <f t="shared" si="6"/>
        <v>2</v>
      </c>
      <c r="AQ24" s="26">
        <f t="shared" si="7"/>
        <v>2</v>
      </c>
      <c r="AR24" s="49">
        <f t="shared" si="8"/>
        <v>2</v>
      </c>
      <c r="AS24" s="50">
        <f t="shared" si="9"/>
        <v>32</v>
      </c>
    </row>
    <row r="25" spans="1:45" s="42" customFormat="1" ht="12.75">
      <c r="A25" s="30" t="s">
        <v>318</v>
      </c>
      <c r="B25" s="48" t="s">
        <v>73</v>
      </c>
      <c r="C25" s="117" t="str">
        <f t="shared" si="5"/>
        <v>Enz2-AME-29a-III</v>
      </c>
      <c r="D25" s="109" t="s">
        <v>254</v>
      </c>
      <c r="E25" s="97" t="s">
        <v>30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>
        <v>3</v>
      </c>
      <c r="Y25" s="81"/>
      <c r="Z25" s="82"/>
      <c r="AA25" s="83"/>
      <c r="AB25" s="84">
        <v>8</v>
      </c>
      <c r="AC25" s="85"/>
      <c r="AD25" s="85">
        <v>16</v>
      </c>
      <c r="AE25" s="85"/>
      <c r="AF25" s="86"/>
      <c r="AG25" s="80"/>
      <c r="AH25" s="81">
        <v>1</v>
      </c>
      <c r="AI25" s="82">
        <v>1</v>
      </c>
      <c r="AJ25" s="83"/>
      <c r="AK25" s="84"/>
      <c r="AL25" s="85"/>
      <c r="AM25" s="85"/>
      <c r="AN25" s="85"/>
      <c r="AO25" s="86"/>
      <c r="AP25" s="102">
        <f t="shared" si="6"/>
        <v>3</v>
      </c>
      <c r="AQ25" s="26">
        <f t="shared" si="7"/>
        <v>1</v>
      </c>
      <c r="AR25" s="49">
        <f t="shared" si="8"/>
        <v>1</v>
      </c>
      <c r="AS25" s="50">
        <f t="shared" si="9"/>
        <v>24</v>
      </c>
    </row>
    <row r="26" spans="1:50" s="42" customFormat="1" ht="13.5" thickBot="1">
      <c r="A26" s="321" t="s">
        <v>319</v>
      </c>
      <c r="B26" s="350" t="s">
        <v>320</v>
      </c>
      <c r="C26" s="351" t="str">
        <f t="shared" si="5"/>
        <v>Enz2-AME-30a-IV</v>
      </c>
      <c r="D26" s="341" t="s">
        <v>255</v>
      </c>
      <c r="E26" s="342" t="s">
        <v>30</v>
      </c>
      <c r="F26" s="343"/>
      <c r="G26" s="344"/>
      <c r="H26" s="345"/>
      <c r="I26" s="346"/>
      <c r="J26" s="347"/>
      <c r="K26" s="348"/>
      <c r="L26" s="348"/>
      <c r="M26" s="348"/>
      <c r="N26" s="349"/>
      <c r="O26" s="343"/>
      <c r="P26" s="344"/>
      <c r="Q26" s="345"/>
      <c r="R26" s="346"/>
      <c r="S26" s="347"/>
      <c r="T26" s="348"/>
      <c r="U26" s="348"/>
      <c r="V26" s="348"/>
      <c r="W26" s="349"/>
      <c r="X26" s="343"/>
      <c r="Y26" s="344"/>
      <c r="Z26" s="345"/>
      <c r="AA26" s="346"/>
      <c r="AB26" s="347"/>
      <c r="AC26" s="348"/>
      <c r="AD26" s="348"/>
      <c r="AE26" s="348"/>
      <c r="AF26" s="349"/>
      <c r="AG26" s="343">
        <v>2</v>
      </c>
      <c r="AH26" s="344">
        <v>1</v>
      </c>
      <c r="AI26" s="345">
        <v>1</v>
      </c>
      <c r="AJ26" s="346"/>
      <c r="AK26" s="347">
        <v>16</v>
      </c>
      <c r="AL26" s="348"/>
      <c r="AM26" s="348">
        <v>8</v>
      </c>
      <c r="AN26" s="348">
        <v>8</v>
      </c>
      <c r="AO26" s="349"/>
      <c r="AP26" s="339">
        <f t="shared" si="6"/>
        <v>2</v>
      </c>
      <c r="AQ26" s="340">
        <f t="shared" si="7"/>
        <v>1</v>
      </c>
      <c r="AR26" s="51">
        <f t="shared" si="8"/>
        <v>1</v>
      </c>
      <c r="AS26" s="52">
        <f t="shared" si="9"/>
        <v>32</v>
      </c>
      <c r="AU26" s="464" t="s">
        <v>291</v>
      </c>
      <c r="AV26" s="464"/>
      <c r="AW26" s="464"/>
      <c r="AX26" s="464"/>
    </row>
    <row r="27" spans="1:50" s="45" customFormat="1" ht="19.5" customHeight="1" thickBot="1">
      <c r="A27" s="420" t="s">
        <v>40</v>
      </c>
      <c r="B27" s="421"/>
      <c r="C27" s="422"/>
      <c r="D27" s="277"/>
      <c r="E27" s="278"/>
      <c r="F27" s="279">
        <f>SUM(F10:F16,F18:F26)</f>
        <v>0</v>
      </c>
      <c r="G27" s="280">
        <f>SUM(G10:G16,G18:G26)</f>
        <v>0</v>
      </c>
      <c r="H27" s="280">
        <f>SUM(H10:H16,H18:H26)</f>
        <v>0</v>
      </c>
      <c r="I27" s="281"/>
      <c r="J27" s="282">
        <f aca="true" t="shared" si="10" ref="J27:Q27">SUM(J10:J16,J18:J26)</f>
        <v>0</v>
      </c>
      <c r="K27" s="282">
        <f t="shared" si="10"/>
        <v>0</v>
      </c>
      <c r="L27" s="282">
        <f t="shared" si="10"/>
        <v>0</v>
      </c>
      <c r="M27" s="282">
        <f t="shared" si="10"/>
        <v>0</v>
      </c>
      <c r="N27" s="283">
        <f t="shared" si="10"/>
        <v>0</v>
      </c>
      <c r="O27" s="279">
        <f t="shared" si="10"/>
        <v>5</v>
      </c>
      <c r="P27" s="280">
        <f t="shared" si="10"/>
        <v>7</v>
      </c>
      <c r="Q27" s="280">
        <f t="shared" si="10"/>
        <v>1</v>
      </c>
      <c r="R27" s="281"/>
      <c r="S27" s="282">
        <f>SUM(S10:S16,S18:S26)</f>
        <v>24</v>
      </c>
      <c r="T27" s="282">
        <f>SUM(T10:T16,T18:T26)</f>
        <v>0</v>
      </c>
      <c r="U27" s="282">
        <f>SUM(U10:U16,U18:U26)</f>
        <v>0</v>
      </c>
      <c r="V27" s="282">
        <f>SUM(V10:V16,V18:V26)</f>
        <v>0</v>
      </c>
      <c r="W27" s="283">
        <f>SUM(W10:W16,W18:W26)</f>
        <v>16</v>
      </c>
      <c r="X27" s="279"/>
      <c r="Y27" s="280"/>
      <c r="Z27" s="280"/>
      <c r="AA27" s="281"/>
      <c r="AB27" s="282"/>
      <c r="AC27" s="282"/>
      <c r="AD27" s="282"/>
      <c r="AE27" s="282"/>
      <c r="AF27" s="283"/>
      <c r="AG27" s="279"/>
      <c r="AH27" s="280"/>
      <c r="AI27" s="280"/>
      <c r="AJ27" s="281"/>
      <c r="AK27" s="282"/>
      <c r="AL27" s="282"/>
      <c r="AM27" s="282"/>
      <c r="AN27" s="282"/>
      <c r="AO27" s="283"/>
      <c r="AP27" s="446" t="s">
        <v>23</v>
      </c>
      <c r="AQ27" s="441"/>
      <c r="AR27" s="441"/>
      <c r="AS27" s="442"/>
      <c r="AU27" s="158" t="str">
        <f>AP8</f>
        <v>ECTS</v>
      </c>
      <c r="AV27" s="161" t="str">
        <f>AQ8</f>
        <v>ECTS(n)</v>
      </c>
      <c r="AW27" s="161" t="str">
        <f>AR8</f>
        <v>ECTS(p)</v>
      </c>
      <c r="AX27" s="158" t="str">
        <f>AS8</f>
        <v>godz.</v>
      </c>
    </row>
    <row r="28" spans="1:50" s="46" customFormat="1" ht="19.5" customHeight="1" thickBot="1">
      <c r="A28" s="423" t="s">
        <v>41</v>
      </c>
      <c r="B28" s="424"/>
      <c r="C28" s="425"/>
      <c r="D28" s="274"/>
      <c r="E28" s="276"/>
      <c r="F28" s="429" t="s">
        <v>23</v>
      </c>
      <c r="G28" s="430"/>
      <c r="H28" s="430"/>
      <c r="I28" s="440">
        <f>SUM(J27:N27)</f>
        <v>0</v>
      </c>
      <c r="J28" s="441"/>
      <c r="K28" s="441"/>
      <c r="L28" s="441"/>
      <c r="M28" s="441"/>
      <c r="N28" s="442"/>
      <c r="O28" s="429" t="s">
        <v>23</v>
      </c>
      <c r="P28" s="430"/>
      <c r="Q28" s="430"/>
      <c r="R28" s="440">
        <f>SUM(S27:W27)</f>
        <v>40</v>
      </c>
      <c r="S28" s="441"/>
      <c r="T28" s="441"/>
      <c r="U28" s="441"/>
      <c r="V28" s="441"/>
      <c r="W28" s="442"/>
      <c r="X28" s="429" t="s">
        <v>23</v>
      </c>
      <c r="Y28" s="430"/>
      <c r="Z28" s="430"/>
      <c r="AA28" s="440">
        <v>176</v>
      </c>
      <c r="AB28" s="441"/>
      <c r="AC28" s="441"/>
      <c r="AD28" s="441"/>
      <c r="AE28" s="441"/>
      <c r="AF28" s="442"/>
      <c r="AG28" s="429" t="s">
        <v>23</v>
      </c>
      <c r="AH28" s="430"/>
      <c r="AI28" s="461"/>
      <c r="AJ28" s="440">
        <v>144</v>
      </c>
      <c r="AK28" s="441"/>
      <c r="AL28" s="441"/>
      <c r="AM28" s="441"/>
      <c r="AN28" s="441"/>
      <c r="AO28" s="442"/>
      <c r="AP28" s="286">
        <f>SUM(AP9,AP17)</f>
        <v>37</v>
      </c>
      <c r="AQ28" s="286">
        <f>SUM(AQ9,AQ17)</f>
        <v>26</v>
      </c>
      <c r="AR28" s="286">
        <f>SUM(AR9,AR17)</f>
        <v>18</v>
      </c>
      <c r="AS28" s="287">
        <f>SUM(I28,R28,AA28,AJ28)</f>
        <v>360</v>
      </c>
      <c r="AU28" s="160">
        <f>SUM(AP9,AU17)</f>
        <v>37</v>
      </c>
      <c r="AV28" s="160">
        <f>SUM(AQ9,AV17)</f>
        <v>21</v>
      </c>
      <c r="AW28" s="160">
        <f>SUM(AR9,AW17)</f>
        <v>16</v>
      </c>
      <c r="AX28" s="160">
        <f>SUM(AS9,AX17)</f>
        <v>360</v>
      </c>
    </row>
    <row r="29" spans="1:45" s="41" customFormat="1" ht="19.5" customHeight="1" thickBot="1">
      <c r="A29" s="426" t="s">
        <v>42</v>
      </c>
      <c r="B29" s="427"/>
      <c r="C29" s="428"/>
      <c r="D29" s="47"/>
      <c r="E29" s="47"/>
      <c r="F29" s="431">
        <f>COUNTA(I10:I16,I18:I26)</f>
        <v>0</v>
      </c>
      <c r="G29" s="432"/>
      <c r="H29" s="432"/>
      <c r="I29" s="432"/>
      <c r="J29" s="432"/>
      <c r="K29" s="432"/>
      <c r="L29" s="432"/>
      <c r="M29" s="432"/>
      <c r="N29" s="433"/>
      <c r="O29" s="431">
        <f>COUNTA(R10:R16,R18:R26)</f>
        <v>1</v>
      </c>
      <c r="P29" s="432"/>
      <c r="Q29" s="432"/>
      <c r="R29" s="432"/>
      <c r="S29" s="432"/>
      <c r="T29" s="432"/>
      <c r="U29" s="432"/>
      <c r="V29" s="432"/>
      <c r="W29" s="433"/>
      <c r="X29" s="431">
        <f>COUNTA(AA10:AA16,AA18:AA26)</f>
        <v>2</v>
      </c>
      <c r="Y29" s="432"/>
      <c r="Z29" s="432"/>
      <c r="AA29" s="432"/>
      <c r="AB29" s="432"/>
      <c r="AC29" s="432"/>
      <c r="AD29" s="432"/>
      <c r="AE29" s="432"/>
      <c r="AF29" s="433"/>
      <c r="AG29" s="431">
        <f>COUNTA(AJ10:AJ16,AJ18:AJ26)</f>
        <v>0</v>
      </c>
      <c r="AH29" s="432"/>
      <c r="AI29" s="432"/>
      <c r="AJ29" s="432"/>
      <c r="AK29" s="432"/>
      <c r="AL29" s="432"/>
      <c r="AM29" s="432"/>
      <c r="AN29" s="432"/>
      <c r="AO29" s="433"/>
      <c r="AP29" s="431">
        <f>SUM(F29:AO29)</f>
        <v>3</v>
      </c>
      <c r="AQ29" s="432"/>
      <c r="AR29" s="432"/>
      <c r="AS29" s="433"/>
    </row>
    <row r="30" spans="1:44" ht="12.75">
      <c r="A30" s="13"/>
      <c r="B30" s="13"/>
      <c r="C30" s="13"/>
      <c r="D30" s="13"/>
      <c r="E30" s="13"/>
      <c r="F30" s="14"/>
      <c r="G30" s="14"/>
      <c r="H30" s="14"/>
      <c r="I30" s="75"/>
      <c r="J30" s="31"/>
      <c r="K30" s="32"/>
      <c r="L30" s="15"/>
      <c r="M30" s="15"/>
      <c r="N30" s="15"/>
      <c r="O30" s="14"/>
      <c r="P30" s="14"/>
      <c r="Q30" s="14"/>
      <c r="R30" s="75"/>
      <c r="S30" s="31"/>
      <c r="T30" s="32"/>
      <c r="U30" s="15"/>
      <c r="V30" s="15"/>
      <c r="W30" s="15"/>
      <c r="X30" s="14"/>
      <c r="Y30" s="14"/>
      <c r="Z30" s="14"/>
      <c r="AA30" s="75"/>
      <c r="AB30" s="31"/>
      <c r="AC30" s="32"/>
      <c r="AD30" s="15"/>
      <c r="AE30" s="15"/>
      <c r="AF30" s="15"/>
      <c r="AG30" s="14"/>
      <c r="AH30" s="14"/>
      <c r="AI30" s="14"/>
      <c r="AJ30" s="75"/>
      <c r="AK30" s="31"/>
      <c r="AL30" s="32"/>
      <c r="AM30" s="15"/>
      <c r="AN30" s="15"/>
      <c r="AO30" s="15"/>
      <c r="AP30" s="16"/>
      <c r="AQ30" s="16"/>
      <c r="AR30" s="16"/>
    </row>
    <row r="31" spans="1:45" ht="12.75">
      <c r="A31" s="40"/>
      <c r="B31" s="34" t="s">
        <v>38</v>
      </c>
      <c r="D31" s="13"/>
      <c r="E31" s="13"/>
      <c r="F31" s="13"/>
      <c r="G31" s="13"/>
      <c r="H31" s="13"/>
      <c r="K31" s="13"/>
      <c r="L31" s="13"/>
      <c r="M31" s="13"/>
      <c r="N31" s="13"/>
      <c r="O31" s="13"/>
      <c r="P31" s="13"/>
      <c r="Q31" s="13"/>
      <c r="R31" s="77"/>
      <c r="S31" s="13"/>
      <c r="T31" s="13"/>
      <c r="U31" s="13"/>
      <c r="V31" s="13"/>
      <c r="W31" s="13"/>
      <c r="X31" s="13"/>
      <c r="Y31" s="13"/>
      <c r="Z31" s="13"/>
      <c r="AA31" s="77"/>
      <c r="AB31" s="13"/>
      <c r="AC31" s="13"/>
      <c r="AD31" s="13"/>
      <c r="AE31" s="13"/>
      <c r="AF31" s="13"/>
      <c r="AG31" s="13"/>
      <c r="AH31" s="13"/>
      <c r="AI31" s="13"/>
      <c r="AJ31" s="77"/>
      <c r="AK31" s="20"/>
      <c r="AL31" s="13"/>
      <c r="AM31" s="13"/>
      <c r="AN31" s="13"/>
      <c r="AO31" s="13"/>
      <c r="AR31" s="13"/>
      <c r="AS31" s="13"/>
    </row>
    <row r="32" spans="1:45" ht="12.75">
      <c r="A32" s="75"/>
      <c r="B32" s="101"/>
      <c r="C32" s="13"/>
      <c r="D32" s="13"/>
      <c r="E32" s="13"/>
      <c r="F32" s="13"/>
      <c r="G32" s="13"/>
      <c r="H32" s="13"/>
      <c r="K32" s="20"/>
      <c r="L32" s="13"/>
      <c r="M32" s="13"/>
      <c r="N32" s="13"/>
      <c r="O32" s="13"/>
      <c r="P32" s="13"/>
      <c r="Q32" s="13"/>
      <c r="R32" s="77"/>
      <c r="S32" s="13"/>
      <c r="T32" s="13"/>
      <c r="U32" s="13"/>
      <c r="V32" s="13"/>
      <c r="W32" s="13"/>
      <c r="X32" s="13"/>
      <c r="Y32" s="13"/>
      <c r="Z32" s="13"/>
      <c r="AA32" s="77"/>
      <c r="AB32" s="13"/>
      <c r="AC32" s="13"/>
      <c r="AD32" s="13"/>
      <c r="AE32" s="13"/>
      <c r="AF32" s="13"/>
      <c r="AG32" s="13"/>
      <c r="AH32" s="13"/>
      <c r="AI32" s="13"/>
      <c r="AJ32" s="77"/>
      <c r="AK32" s="13"/>
      <c r="AL32" s="13"/>
      <c r="AM32" s="13"/>
      <c r="AN32" s="13"/>
      <c r="AO32" s="13"/>
      <c r="AP32" s="13"/>
      <c r="AQ32" s="13"/>
      <c r="AR32" s="13"/>
      <c r="AS32" s="18"/>
    </row>
    <row r="33" spans="1:45" ht="12.75">
      <c r="A33" s="13"/>
      <c r="B33" s="20"/>
      <c r="C33" s="13"/>
      <c r="D33" s="13"/>
      <c r="E33" s="13"/>
      <c r="F33" s="13"/>
      <c r="G33" s="13"/>
      <c r="H33" s="13"/>
      <c r="I33" s="77"/>
      <c r="J33" s="20"/>
      <c r="K33" s="20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77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1" ht="12.75">
      <c r="A34" s="13"/>
      <c r="B34" s="13"/>
      <c r="C34" s="13"/>
      <c r="D34" s="13"/>
      <c r="E34" s="13"/>
      <c r="F34" s="13"/>
      <c r="G34" s="13"/>
      <c r="H34" s="13"/>
      <c r="I34" s="77"/>
      <c r="J34" s="13"/>
      <c r="K34" s="13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77"/>
      <c r="AK34" s="13"/>
      <c r="AL34" s="13"/>
      <c r="AM34" s="13"/>
      <c r="AN34" s="13"/>
      <c r="AO34" s="13"/>
    </row>
    <row r="35" spans="1:41" ht="12.75">
      <c r="A35" s="13"/>
      <c r="B35" s="13"/>
      <c r="C35" s="20"/>
      <c r="D35" s="13"/>
      <c r="E35" s="13"/>
      <c r="F35" s="13"/>
      <c r="G35" s="13"/>
      <c r="H35" s="13"/>
      <c r="I35" s="77"/>
      <c r="J35" s="13"/>
      <c r="K35" s="13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</row>
    <row r="36" spans="1:45" ht="12.75">
      <c r="A36" s="13"/>
      <c r="B36" s="13"/>
      <c r="C36" s="132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</sheetData>
  <sheetProtection/>
  <mergeCells count="36">
    <mergeCell ref="AB9:AF9"/>
    <mergeCell ref="AB17:AF17"/>
    <mergeCell ref="X28:Z28"/>
    <mergeCell ref="AA28:AF28"/>
    <mergeCell ref="AP29:AS29"/>
    <mergeCell ref="AP27:AS27"/>
    <mergeCell ref="AK17:AO17"/>
    <mergeCell ref="A29:C29"/>
    <mergeCell ref="F28:H28"/>
    <mergeCell ref="O29:W29"/>
    <mergeCell ref="O28:Q28"/>
    <mergeCell ref="R28:W28"/>
    <mergeCell ref="AU26:AX26"/>
    <mergeCell ref="X29:AF29"/>
    <mergeCell ref="A27:C27"/>
    <mergeCell ref="J9:N9"/>
    <mergeCell ref="S9:W9"/>
    <mergeCell ref="J17:N17"/>
    <mergeCell ref="S17:W17"/>
    <mergeCell ref="A28:C28"/>
    <mergeCell ref="AG28:AI28"/>
    <mergeCell ref="AJ28:AO28"/>
    <mergeCell ref="AG29:AO29"/>
    <mergeCell ref="F29:N29"/>
    <mergeCell ref="I28:N28"/>
    <mergeCell ref="AP6:AS6"/>
    <mergeCell ref="AP7:AS7"/>
    <mergeCell ref="AG7:AO7"/>
    <mergeCell ref="AK9:AO9"/>
    <mergeCell ref="X7:AF7"/>
    <mergeCell ref="B2:N2"/>
    <mergeCell ref="B4:N4"/>
    <mergeCell ref="B3:N3"/>
    <mergeCell ref="F6:AO6"/>
    <mergeCell ref="F7:N7"/>
    <mergeCell ref="O7:W7"/>
  </mergeCells>
  <printOptions horizontalCentered="1" verticalCentered="1"/>
  <pageMargins left="0.3937007874015748" right="0.3937007874015748" top="0.7874015748031497" bottom="0.3937007874015748" header="0.5905511811023623" footer="0.31496062992125984"/>
  <pageSetup horizontalDpi="1200" verticalDpi="12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2:AX55"/>
  <sheetViews>
    <sheetView view="pageBreakPreview" zoomScaleNormal="75" zoomScaleSheetLayoutView="100" zoomScalePageLayoutView="0" workbookViewId="0" topLeftCell="A13">
      <selection activeCell="B5" sqref="B5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7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2" customFormat="1" ht="19.5" customHeight="1">
      <c r="B2" s="447" t="str">
        <f>plan!B2:N2</f>
        <v> Kierunek Elektrotechnika. Studia niestacjonarne zaoczne II stopnia.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48" t="s">
        <v>118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2"/>
      <c r="P3" s="2"/>
      <c r="X3" s="2"/>
      <c r="Y3" s="2"/>
      <c r="AG3" s="2"/>
      <c r="AH3" s="2"/>
      <c r="AU3" t="s">
        <v>214</v>
      </c>
    </row>
    <row r="4" spans="1:34" ht="19.5" customHeight="1">
      <c r="A4" s="19"/>
      <c r="B4" s="437" t="str">
        <f>plan!B3:N3</f>
        <v>Obowiązuje od roku akad. 2015/2016 zatwierdzony Uchwałą Rady Wydziału w dniu 29.09.2015 r.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51" t="s">
        <v>13</v>
      </c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3" t="s">
        <v>14</v>
      </c>
      <c r="AQ6" s="454"/>
      <c r="AR6" s="454"/>
      <c r="AS6" s="455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34" t="s">
        <v>7</v>
      </c>
      <c r="G7" s="435"/>
      <c r="H7" s="435"/>
      <c r="I7" s="435"/>
      <c r="J7" s="435"/>
      <c r="K7" s="435"/>
      <c r="L7" s="435"/>
      <c r="M7" s="435"/>
      <c r="N7" s="436"/>
      <c r="O7" s="434" t="s">
        <v>8</v>
      </c>
      <c r="P7" s="435"/>
      <c r="Q7" s="435"/>
      <c r="R7" s="435"/>
      <c r="S7" s="435"/>
      <c r="T7" s="435"/>
      <c r="U7" s="435"/>
      <c r="V7" s="435"/>
      <c r="W7" s="436"/>
      <c r="X7" s="434" t="s">
        <v>9</v>
      </c>
      <c r="Y7" s="435"/>
      <c r="Z7" s="435"/>
      <c r="AA7" s="435"/>
      <c r="AB7" s="435"/>
      <c r="AC7" s="435"/>
      <c r="AD7" s="435"/>
      <c r="AE7" s="435"/>
      <c r="AF7" s="436"/>
      <c r="AG7" s="434" t="s">
        <v>10</v>
      </c>
      <c r="AH7" s="435"/>
      <c r="AI7" s="435"/>
      <c r="AJ7" s="435"/>
      <c r="AK7" s="435"/>
      <c r="AL7" s="435"/>
      <c r="AM7" s="435"/>
      <c r="AN7" s="435"/>
      <c r="AO7" s="436"/>
      <c r="AP7" s="456" t="s">
        <v>15</v>
      </c>
      <c r="AQ7" s="457"/>
      <c r="AR7" s="457"/>
      <c r="AS7" s="458"/>
    </row>
    <row r="8" spans="1:45" ht="13.5" thickBot="1">
      <c r="A8" s="9"/>
      <c r="B8" s="303"/>
      <c r="C8" s="304"/>
      <c r="D8" s="305"/>
      <c r="E8" s="304"/>
      <c r="F8" s="306" t="s">
        <v>17</v>
      </c>
      <c r="G8" s="300" t="s">
        <v>33</v>
      </c>
      <c r="H8" s="301" t="s">
        <v>32</v>
      </c>
      <c r="I8" s="302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9" t="s">
        <v>17</v>
      </c>
      <c r="P8" s="300" t="s">
        <v>33</v>
      </c>
      <c r="Q8" s="301" t="s">
        <v>32</v>
      </c>
      <c r="R8" s="302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9" t="s">
        <v>17</v>
      </c>
      <c r="Y8" s="300" t="s">
        <v>33</v>
      </c>
      <c r="Z8" s="301" t="s">
        <v>32</v>
      </c>
      <c r="AA8" s="302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9" t="s">
        <v>17</v>
      </c>
      <c r="AH8" s="300" t="s">
        <v>33</v>
      </c>
      <c r="AI8" s="301" t="s">
        <v>32</v>
      </c>
      <c r="AJ8" s="302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11" t="s">
        <v>78</v>
      </c>
      <c r="B9" s="312" t="s">
        <v>193</v>
      </c>
      <c r="C9" s="308"/>
      <c r="D9" s="313"/>
      <c r="E9" s="308"/>
      <c r="F9" s="307"/>
      <c r="G9" s="309"/>
      <c r="H9" s="313"/>
      <c r="I9" s="353"/>
      <c r="J9" s="441"/>
      <c r="K9" s="441"/>
      <c r="L9" s="441"/>
      <c r="M9" s="441"/>
      <c r="N9" s="442"/>
      <c r="O9" s="286">
        <v>5</v>
      </c>
      <c r="P9" s="309"/>
      <c r="Q9" s="310"/>
      <c r="R9" s="353">
        <v>1</v>
      </c>
      <c r="S9" s="441">
        <v>40</v>
      </c>
      <c r="T9" s="441"/>
      <c r="U9" s="441"/>
      <c r="V9" s="441"/>
      <c r="W9" s="442"/>
      <c r="X9" s="286">
        <v>19</v>
      </c>
      <c r="Y9" s="309"/>
      <c r="Z9" s="310"/>
      <c r="AA9" s="353">
        <v>2</v>
      </c>
      <c r="AB9" s="441">
        <v>152</v>
      </c>
      <c r="AC9" s="441"/>
      <c r="AD9" s="441"/>
      <c r="AE9" s="441"/>
      <c r="AF9" s="442"/>
      <c r="AG9" s="286">
        <v>6</v>
      </c>
      <c r="AH9" s="309"/>
      <c r="AI9" s="310"/>
      <c r="AJ9" s="353"/>
      <c r="AK9" s="441">
        <v>96</v>
      </c>
      <c r="AL9" s="441"/>
      <c r="AM9" s="441"/>
      <c r="AN9" s="441"/>
      <c r="AO9" s="442"/>
      <c r="AP9" s="286">
        <f>SUM(AP10:AP17)</f>
        <v>30</v>
      </c>
      <c r="AQ9" s="307">
        <f>SUM(AQ10:AQ17)</f>
        <v>15</v>
      </c>
      <c r="AR9" s="307">
        <f>SUM(AR10:AR17)</f>
        <v>10</v>
      </c>
      <c r="AS9" s="308">
        <f>SUM(AS10:AS17)</f>
        <v>288</v>
      </c>
    </row>
    <row r="10" spans="1:45" s="42" customFormat="1" ht="12.75">
      <c r="A10" s="30" t="s">
        <v>93</v>
      </c>
      <c r="B10" s="38" t="s">
        <v>229</v>
      </c>
      <c r="C10" s="86" t="str">
        <f>"Enz2-"&amp;$AU$3&amp;"-"&amp;A10&amp;"-"&amp;IF(COUNTA(F10)&lt;&gt;0,$F$7&amp;",","")&amp;IF(COUNTA(O10)&lt;&gt;0,$O$7&amp;",","")&amp;IF(COUNTA(X10)&lt;&gt;0,$X$7&amp;",","")&amp;IF(COUNTA(AG10)&lt;&gt;0,$AG$7&amp;",","")</f>
        <v>Enz2-EE-15b-II,III,</v>
      </c>
      <c r="D10" s="110" t="s">
        <v>329</v>
      </c>
      <c r="E10" s="99" t="s">
        <v>31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5</v>
      </c>
      <c r="P10" s="49">
        <v>2</v>
      </c>
      <c r="Q10" s="65">
        <v>0</v>
      </c>
      <c r="R10" s="73" t="s">
        <v>37</v>
      </c>
      <c r="S10" s="49">
        <v>24</v>
      </c>
      <c r="T10" s="26">
        <v>16</v>
      </c>
      <c r="U10" s="26"/>
      <c r="V10" s="26"/>
      <c r="W10" s="54"/>
      <c r="X10" s="49">
        <v>3</v>
      </c>
      <c r="Y10" s="49">
        <v>1</v>
      </c>
      <c r="Z10" s="65">
        <v>3</v>
      </c>
      <c r="AA10" s="73"/>
      <c r="AB10" s="49"/>
      <c r="AC10" s="26"/>
      <c r="AD10" s="26">
        <v>20</v>
      </c>
      <c r="AE10" s="26"/>
      <c r="AF10" s="54"/>
      <c r="AG10" s="49"/>
      <c r="AH10" s="49"/>
      <c r="AI10" s="65"/>
      <c r="AJ10" s="73"/>
      <c r="AK10" s="49"/>
      <c r="AL10" s="26"/>
      <c r="AM10" s="26"/>
      <c r="AN10" s="26"/>
      <c r="AO10" s="54"/>
      <c r="AP10" s="62">
        <f>SUM(F10,O10,X10,AG10)</f>
        <v>8</v>
      </c>
      <c r="AQ10" s="35">
        <f aca="true" t="shared" si="0" ref="AQ10:AQ17">SUM(G10,P10,Y10,AH10)</f>
        <v>3</v>
      </c>
      <c r="AR10" s="35">
        <f aca="true" t="shared" si="1" ref="AR10:AR17">SUM(H10,Q10,Z10,AI10)</f>
        <v>3</v>
      </c>
      <c r="AS10" s="50">
        <f aca="true" t="shared" si="2" ref="AS10:AS17">SUM(J10:N10,S10:W10,AB10:AF10,AK10:AO10)</f>
        <v>60</v>
      </c>
    </row>
    <row r="11" spans="1:45" s="42" customFormat="1" ht="12.75">
      <c r="A11" s="30" t="s">
        <v>94</v>
      </c>
      <c r="B11" s="39" t="s">
        <v>92</v>
      </c>
      <c r="C11" s="114" t="str">
        <f aca="true" t="shared" si="3" ref="C11:C17">"Enz2-"&amp;$AU$3&amp;"-"&amp;A11&amp;"-"&amp;IF(COUNTA(F11)&lt;&gt;0,$F$7,IF(COUNTA(O11)&lt;&gt;0,$O$7,IF(COUNTA(X11)&lt;&gt;0,$X$7,IF(COUNTA(AG11)&lt;&gt;0,$AG$7,""))))</f>
        <v>Enz2-EE-16b-III</v>
      </c>
      <c r="D11" s="111" t="s">
        <v>261</v>
      </c>
      <c r="E11" s="96" t="s">
        <v>31</v>
      </c>
      <c r="F11" s="66"/>
      <c r="G11" s="60"/>
      <c r="H11" s="67"/>
      <c r="I11" s="74"/>
      <c r="J11" s="60"/>
      <c r="K11" s="27"/>
      <c r="L11" s="27"/>
      <c r="M11" s="27"/>
      <c r="N11" s="68"/>
      <c r="O11" s="60"/>
      <c r="P11" s="60">
        <v>2</v>
      </c>
      <c r="Q11" s="67">
        <v>0</v>
      </c>
      <c r="R11" s="74"/>
      <c r="S11" s="60"/>
      <c r="T11" s="27"/>
      <c r="U11" s="27"/>
      <c r="V11" s="27"/>
      <c r="W11" s="68"/>
      <c r="X11" s="60">
        <v>5</v>
      </c>
      <c r="Y11" s="60"/>
      <c r="Z11" s="67"/>
      <c r="AA11" s="74" t="s">
        <v>37</v>
      </c>
      <c r="AB11" s="60">
        <v>24</v>
      </c>
      <c r="AC11" s="27"/>
      <c r="AD11" s="27"/>
      <c r="AE11" s="27"/>
      <c r="AF11" s="68">
        <v>12</v>
      </c>
      <c r="AG11" s="60"/>
      <c r="AH11" s="60"/>
      <c r="AI11" s="67"/>
      <c r="AJ11" s="74"/>
      <c r="AK11" s="60"/>
      <c r="AL11" s="27"/>
      <c r="AM11" s="27"/>
      <c r="AN11" s="27"/>
      <c r="AO11" s="68"/>
      <c r="AP11" s="60">
        <f aca="true" t="shared" si="4" ref="AP11:AP17">SUM(F11,O11,X11,AG11)</f>
        <v>5</v>
      </c>
      <c r="AQ11" s="29">
        <f t="shared" si="0"/>
        <v>2</v>
      </c>
      <c r="AR11" s="29">
        <f t="shared" si="1"/>
        <v>0</v>
      </c>
      <c r="AS11" s="78">
        <f t="shared" si="2"/>
        <v>36</v>
      </c>
    </row>
    <row r="12" spans="1:45" s="42" customFormat="1" ht="25.5">
      <c r="A12" s="30" t="s">
        <v>96</v>
      </c>
      <c r="B12" s="48" t="s">
        <v>328</v>
      </c>
      <c r="C12" s="115" t="str">
        <f t="shared" si="3"/>
        <v>Enz2-EE-17b-IV</v>
      </c>
      <c r="D12" s="109" t="s">
        <v>261</v>
      </c>
      <c r="E12" s="97" t="s">
        <v>31</v>
      </c>
      <c r="F12" s="61"/>
      <c r="G12" s="62"/>
      <c r="H12" s="63"/>
      <c r="I12" s="72"/>
      <c r="J12" s="53"/>
      <c r="K12" s="26"/>
      <c r="L12" s="26"/>
      <c r="M12" s="26"/>
      <c r="N12" s="54"/>
      <c r="O12" s="61"/>
      <c r="P12" s="62"/>
      <c r="Q12" s="63"/>
      <c r="R12" s="72"/>
      <c r="S12" s="53"/>
      <c r="T12" s="26"/>
      <c r="U12" s="26"/>
      <c r="V12" s="26"/>
      <c r="W12" s="54"/>
      <c r="X12" s="61"/>
      <c r="Y12" s="62">
        <v>1</v>
      </c>
      <c r="Z12" s="63">
        <v>3</v>
      </c>
      <c r="AA12" s="72"/>
      <c r="AB12" s="53"/>
      <c r="AC12" s="26"/>
      <c r="AD12" s="26"/>
      <c r="AE12" s="26"/>
      <c r="AF12" s="54"/>
      <c r="AG12" s="61">
        <v>2</v>
      </c>
      <c r="AH12" s="62"/>
      <c r="AI12" s="63"/>
      <c r="AJ12" s="72"/>
      <c r="AK12" s="53"/>
      <c r="AL12" s="26"/>
      <c r="AM12" s="26">
        <v>24</v>
      </c>
      <c r="AN12" s="26"/>
      <c r="AO12" s="54"/>
      <c r="AP12" s="55">
        <f t="shared" si="4"/>
        <v>2</v>
      </c>
      <c r="AQ12" s="26">
        <f t="shared" si="0"/>
        <v>1</v>
      </c>
      <c r="AR12" s="49">
        <f t="shared" si="1"/>
        <v>3</v>
      </c>
      <c r="AS12" s="50">
        <f t="shared" si="2"/>
        <v>24</v>
      </c>
    </row>
    <row r="13" spans="1:45" s="42" customFormat="1" ht="25.5">
      <c r="A13" s="30" t="s">
        <v>97</v>
      </c>
      <c r="B13" s="39" t="s">
        <v>363</v>
      </c>
      <c r="C13" s="116" t="str">
        <f t="shared" si="3"/>
        <v>Enz2-EE-18b-III</v>
      </c>
      <c r="D13" s="108" t="s">
        <v>263</v>
      </c>
      <c r="E13" s="98" t="s">
        <v>31</v>
      </c>
      <c r="F13" s="56"/>
      <c r="G13" s="57"/>
      <c r="H13" s="58"/>
      <c r="I13" s="71"/>
      <c r="J13" s="79"/>
      <c r="K13" s="28"/>
      <c r="L13" s="28"/>
      <c r="M13" s="28"/>
      <c r="N13" s="59"/>
      <c r="O13" s="56"/>
      <c r="P13" s="57">
        <v>1</v>
      </c>
      <c r="Q13" s="58">
        <v>0</v>
      </c>
      <c r="R13" s="71"/>
      <c r="S13" s="57"/>
      <c r="T13" s="28"/>
      <c r="U13" s="28"/>
      <c r="V13" s="28"/>
      <c r="W13" s="59"/>
      <c r="X13" s="56">
        <v>3</v>
      </c>
      <c r="Y13" s="57"/>
      <c r="Z13" s="58"/>
      <c r="AA13" s="71"/>
      <c r="AB13" s="57">
        <v>12</v>
      </c>
      <c r="AC13" s="28"/>
      <c r="AD13" s="28"/>
      <c r="AE13" s="28"/>
      <c r="AF13" s="59">
        <v>12</v>
      </c>
      <c r="AG13" s="56"/>
      <c r="AH13" s="57"/>
      <c r="AI13" s="58"/>
      <c r="AJ13" s="71"/>
      <c r="AK13" s="57"/>
      <c r="AL13" s="28"/>
      <c r="AM13" s="28"/>
      <c r="AN13" s="28"/>
      <c r="AO13" s="59"/>
      <c r="AP13" s="49">
        <f t="shared" si="4"/>
        <v>3</v>
      </c>
      <c r="AQ13" s="27">
        <f t="shared" si="0"/>
        <v>1</v>
      </c>
      <c r="AR13" s="60">
        <f t="shared" si="1"/>
        <v>0</v>
      </c>
      <c r="AS13" s="50">
        <f t="shared" si="2"/>
        <v>24</v>
      </c>
    </row>
    <row r="14" spans="1:45" s="42" customFormat="1" ht="12.75">
      <c r="A14" s="30" t="s">
        <v>99</v>
      </c>
      <c r="B14" s="38" t="s">
        <v>95</v>
      </c>
      <c r="C14" s="115" t="str">
        <f t="shared" si="3"/>
        <v>Enz2-EE-19b-IV</v>
      </c>
      <c r="D14" s="109" t="s">
        <v>330</v>
      </c>
      <c r="E14" s="97" t="s">
        <v>31</v>
      </c>
      <c r="F14" s="91"/>
      <c r="G14" s="53"/>
      <c r="H14" s="92"/>
      <c r="I14" s="93"/>
      <c r="J14" s="62"/>
      <c r="K14" s="94"/>
      <c r="L14" s="94"/>
      <c r="M14" s="94"/>
      <c r="N14" s="95"/>
      <c r="O14" s="53"/>
      <c r="P14" s="53"/>
      <c r="Q14" s="92"/>
      <c r="R14" s="93"/>
      <c r="S14" s="53"/>
      <c r="T14" s="94"/>
      <c r="U14" s="94"/>
      <c r="V14" s="94"/>
      <c r="W14" s="95"/>
      <c r="X14" s="53"/>
      <c r="Y14" s="53">
        <v>2</v>
      </c>
      <c r="Z14" s="92">
        <v>1</v>
      </c>
      <c r="AA14" s="93"/>
      <c r="AB14" s="53"/>
      <c r="AC14" s="94"/>
      <c r="AD14" s="94"/>
      <c r="AE14" s="94"/>
      <c r="AF14" s="95"/>
      <c r="AG14" s="53">
        <v>2</v>
      </c>
      <c r="AH14" s="53"/>
      <c r="AI14" s="92"/>
      <c r="AJ14" s="93"/>
      <c r="AK14" s="53">
        <v>12</v>
      </c>
      <c r="AL14" s="94"/>
      <c r="AM14" s="94"/>
      <c r="AN14" s="94">
        <v>12</v>
      </c>
      <c r="AO14" s="95">
        <v>12</v>
      </c>
      <c r="AP14" s="49">
        <f t="shared" si="4"/>
        <v>2</v>
      </c>
      <c r="AQ14" s="26">
        <f t="shared" si="0"/>
        <v>2</v>
      </c>
      <c r="AR14" s="49">
        <f t="shared" si="1"/>
        <v>1</v>
      </c>
      <c r="AS14" s="50">
        <f t="shared" si="2"/>
        <v>36</v>
      </c>
    </row>
    <row r="15" spans="1:45" s="42" customFormat="1" ht="12.75">
      <c r="A15" s="30" t="s">
        <v>101</v>
      </c>
      <c r="B15" s="38" t="s">
        <v>98</v>
      </c>
      <c r="C15" s="86" t="str">
        <f t="shared" si="3"/>
        <v>Enz2-EE-20b-III</v>
      </c>
      <c r="D15" s="110" t="s">
        <v>262</v>
      </c>
      <c r="E15" s="99" t="s">
        <v>31</v>
      </c>
      <c r="F15" s="55"/>
      <c r="G15" s="49"/>
      <c r="H15" s="65"/>
      <c r="I15" s="73"/>
      <c r="J15" s="49"/>
      <c r="K15" s="26"/>
      <c r="L15" s="26"/>
      <c r="M15" s="26"/>
      <c r="N15" s="54"/>
      <c r="O15" s="49"/>
      <c r="P15" s="49"/>
      <c r="Q15" s="65"/>
      <c r="R15" s="73"/>
      <c r="S15" s="49"/>
      <c r="T15" s="26"/>
      <c r="U15" s="26"/>
      <c r="V15" s="26"/>
      <c r="W15" s="54"/>
      <c r="X15" s="49">
        <v>5</v>
      </c>
      <c r="Y15" s="49">
        <v>2</v>
      </c>
      <c r="Z15" s="65">
        <v>2</v>
      </c>
      <c r="AA15" s="73" t="s">
        <v>37</v>
      </c>
      <c r="AB15" s="49">
        <v>12</v>
      </c>
      <c r="AC15" s="26">
        <v>12</v>
      </c>
      <c r="AD15" s="26">
        <v>12</v>
      </c>
      <c r="AE15" s="26"/>
      <c r="AF15" s="54"/>
      <c r="AG15" s="49"/>
      <c r="AH15" s="49"/>
      <c r="AI15" s="65"/>
      <c r="AJ15" s="73"/>
      <c r="AK15" s="49"/>
      <c r="AL15" s="26"/>
      <c r="AM15" s="26"/>
      <c r="AN15" s="26"/>
      <c r="AO15" s="54"/>
      <c r="AP15" s="62">
        <f t="shared" si="4"/>
        <v>5</v>
      </c>
      <c r="AQ15" s="35">
        <f t="shared" si="0"/>
        <v>2</v>
      </c>
      <c r="AR15" s="35">
        <f t="shared" si="1"/>
        <v>2</v>
      </c>
      <c r="AS15" s="50">
        <f t="shared" si="2"/>
        <v>36</v>
      </c>
    </row>
    <row r="16" spans="1:45" s="42" customFormat="1" ht="12.75">
      <c r="A16" s="30" t="s">
        <v>102</v>
      </c>
      <c r="B16" s="39" t="s">
        <v>100</v>
      </c>
      <c r="C16" s="114" t="str">
        <f t="shared" si="3"/>
        <v>Enz2-EE-21b-III</v>
      </c>
      <c r="D16" s="111" t="s">
        <v>263</v>
      </c>
      <c r="E16" s="96" t="s">
        <v>31</v>
      </c>
      <c r="F16" s="66"/>
      <c r="G16" s="60"/>
      <c r="H16" s="67"/>
      <c r="I16" s="74"/>
      <c r="J16" s="60"/>
      <c r="K16" s="27"/>
      <c r="L16" s="27"/>
      <c r="M16" s="27"/>
      <c r="N16" s="68"/>
      <c r="O16" s="60"/>
      <c r="P16" s="60"/>
      <c r="Q16" s="67"/>
      <c r="R16" s="74"/>
      <c r="S16" s="60"/>
      <c r="T16" s="27"/>
      <c r="U16" s="27"/>
      <c r="V16" s="27"/>
      <c r="W16" s="68"/>
      <c r="X16" s="60">
        <v>3</v>
      </c>
      <c r="Y16" s="60">
        <v>2</v>
      </c>
      <c r="Z16" s="67">
        <v>0</v>
      </c>
      <c r="AA16" s="74"/>
      <c r="AB16" s="60">
        <v>12</v>
      </c>
      <c r="AC16" s="27">
        <v>12</v>
      </c>
      <c r="AD16" s="27"/>
      <c r="AE16" s="27"/>
      <c r="AF16" s="68">
        <v>12</v>
      </c>
      <c r="AG16" s="60"/>
      <c r="AH16" s="60"/>
      <c r="AI16" s="67"/>
      <c r="AJ16" s="74"/>
      <c r="AK16" s="60"/>
      <c r="AL16" s="27"/>
      <c r="AM16" s="27"/>
      <c r="AN16" s="27"/>
      <c r="AO16" s="68"/>
      <c r="AP16" s="60">
        <f t="shared" si="4"/>
        <v>3</v>
      </c>
      <c r="AQ16" s="29">
        <f t="shared" si="0"/>
        <v>2</v>
      </c>
      <c r="AR16" s="29">
        <f t="shared" si="1"/>
        <v>0</v>
      </c>
      <c r="AS16" s="78">
        <f t="shared" si="2"/>
        <v>36</v>
      </c>
    </row>
    <row r="17" spans="1:50" s="42" customFormat="1" ht="13.5" thickBot="1">
      <c r="A17" s="321" t="s">
        <v>103</v>
      </c>
      <c r="B17" s="362" t="s">
        <v>115</v>
      </c>
      <c r="C17" s="363" t="str">
        <f t="shared" si="3"/>
        <v>Enz2-EE-22b-IV</v>
      </c>
      <c r="D17" s="341" t="s">
        <v>264</v>
      </c>
      <c r="E17" s="342" t="s">
        <v>31</v>
      </c>
      <c r="F17" s="358"/>
      <c r="G17" s="359"/>
      <c r="H17" s="360"/>
      <c r="I17" s="361"/>
      <c r="J17" s="356"/>
      <c r="K17" s="340"/>
      <c r="L17" s="340"/>
      <c r="M17" s="340"/>
      <c r="N17" s="357"/>
      <c r="O17" s="358"/>
      <c r="P17" s="359"/>
      <c r="Q17" s="360"/>
      <c r="R17" s="361"/>
      <c r="S17" s="356"/>
      <c r="T17" s="340"/>
      <c r="U17" s="340"/>
      <c r="V17" s="340"/>
      <c r="W17" s="357"/>
      <c r="X17" s="358"/>
      <c r="Y17" s="359">
        <v>2</v>
      </c>
      <c r="Z17" s="360">
        <v>1</v>
      </c>
      <c r="AA17" s="361"/>
      <c r="AB17" s="356"/>
      <c r="AC17" s="340"/>
      <c r="AD17" s="340"/>
      <c r="AE17" s="340"/>
      <c r="AF17" s="357"/>
      <c r="AG17" s="358">
        <v>2</v>
      </c>
      <c r="AH17" s="359"/>
      <c r="AI17" s="360"/>
      <c r="AJ17" s="361"/>
      <c r="AK17" s="356">
        <v>12</v>
      </c>
      <c r="AL17" s="340"/>
      <c r="AM17" s="340">
        <v>12</v>
      </c>
      <c r="AN17" s="340"/>
      <c r="AO17" s="357">
        <v>12</v>
      </c>
      <c r="AP17" s="355">
        <f t="shared" si="4"/>
        <v>2</v>
      </c>
      <c r="AQ17" s="340">
        <f t="shared" si="0"/>
        <v>2</v>
      </c>
      <c r="AR17" s="51">
        <f t="shared" si="1"/>
        <v>1</v>
      </c>
      <c r="AS17" s="52">
        <f t="shared" si="2"/>
        <v>36</v>
      </c>
      <c r="AU17" s="158" t="str">
        <f>AP8</f>
        <v>ECTS</v>
      </c>
      <c r="AV17" s="161" t="str">
        <f>AQ8</f>
        <v>ECTS(n)</v>
      </c>
      <c r="AW17" s="161" t="str">
        <f>AR8</f>
        <v>ECTS(p)</v>
      </c>
      <c r="AX17" s="158" t="str">
        <f>AS8</f>
        <v>godz.</v>
      </c>
    </row>
    <row r="18" spans="1:50" s="42" customFormat="1" ht="48" customHeight="1" thickBot="1">
      <c r="A18" s="311" t="s">
        <v>110</v>
      </c>
      <c r="B18" s="334" t="s">
        <v>230</v>
      </c>
      <c r="C18" s="335"/>
      <c r="D18" s="336"/>
      <c r="E18" s="337"/>
      <c r="F18" s="338"/>
      <c r="G18" s="332"/>
      <c r="H18" s="333"/>
      <c r="I18" s="354"/>
      <c r="J18" s="462"/>
      <c r="K18" s="462"/>
      <c r="L18" s="462"/>
      <c r="M18" s="462"/>
      <c r="N18" s="463"/>
      <c r="O18" s="338"/>
      <c r="P18" s="332"/>
      <c r="Q18" s="333"/>
      <c r="R18" s="354"/>
      <c r="S18" s="462"/>
      <c r="T18" s="462"/>
      <c r="U18" s="462"/>
      <c r="V18" s="462"/>
      <c r="W18" s="463"/>
      <c r="X18" s="365">
        <v>3</v>
      </c>
      <c r="Y18" s="364"/>
      <c r="Z18" s="333"/>
      <c r="AA18" s="354"/>
      <c r="AB18" s="462">
        <v>24</v>
      </c>
      <c r="AC18" s="462"/>
      <c r="AD18" s="462"/>
      <c r="AE18" s="462"/>
      <c r="AF18" s="463"/>
      <c r="AG18" s="365">
        <v>4</v>
      </c>
      <c r="AH18" s="364"/>
      <c r="AI18" s="333"/>
      <c r="AJ18" s="354"/>
      <c r="AK18" s="462">
        <v>48</v>
      </c>
      <c r="AL18" s="462"/>
      <c r="AM18" s="462"/>
      <c r="AN18" s="462"/>
      <c r="AO18" s="463"/>
      <c r="AP18" s="328">
        <f>SUM(X18,AG18)</f>
        <v>7</v>
      </c>
      <c r="AQ18" s="329">
        <f>SUM(AQ19:AQ23)</f>
        <v>5</v>
      </c>
      <c r="AR18" s="330">
        <f>SUM(AR19:AR23)</f>
        <v>6</v>
      </c>
      <c r="AS18" s="331">
        <v>72</v>
      </c>
      <c r="AU18" s="159">
        <f>SUM(AP19,AP21,AP22)</f>
        <v>7</v>
      </c>
      <c r="AV18" s="159">
        <f>SUM(AQ19,AQ21,AQ22)</f>
        <v>3</v>
      </c>
      <c r="AW18" s="159">
        <f>SUM(AR19,AR21,AR22)</f>
        <v>5</v>
      </c>
      <c r="AX18" s="159">
        <f>SUM(AS19,AS21,AS22)</f>
        <v>72</v>
      </c>
    </row>
    <row r="19" spans="1:50" s="42" customFormat="1" ht="12.75">
      <c r="A19" s="30" t="s">
        <v>105</v>
      </c>
      <c r="B19" s="48" t="s">
        <v>231</v>
      </c>
      <c r="C19" s="86" t="str">
        <f>"Enz2-"&amp;$AU$3&amp;"-"&amp;A19&amp;"-"&amp;IF(COUNTA(F19)&lt;&gt;0,$F$7,IF(COUNTA(O19)&lt;&gt;0,$O$7,IF(COUNTA(X19)&lt;&gt;0,$X$7,IF(COUNTA(AG19)&lt;&gt;0,$AG$7,""))))</f>
        <v>Enz2-EE-23b-III</v>
      </c>
      <c r="D19" s="109" t="s">
        <v>265</v>
      </c>
      <c r="E19" s="97" t="s">
        <v>31</v>
      </c>
      <c r="F19" s="80"/>
      <c r="G19" s="327"/>
      <c r="H19" s="82"/>
      <c r="I19" s="83"/>
      <c r="J19" s="84"/>
      <c r="K19" s="85"/>
      <c r="L19" s="85"/>
      <c r="M19" s="85"/>
      <c r="N19" s="86"/>
      <c r="O19" s="80"/>
      <c r="P19" s="327"/>
      <c r="Q19" s="82"/>
      <c r="R19" s="83"/>
      <c r="S19" s="84"/>
      <c r="T19" s="85"/>
      <c r="U19" s="85"/>
      <c r="V19" s="85"/>
      <c r="W19" s="86"/>
      <c r="X19" s="80">
        <v>3</v>
      </c>
      <c r="Y19" s="327">
        <v>1</v>
      </c>
      <c r="Z19" s="82">
        <v>3</v>
      </c>
      <c r="AA19" s="83"/>
      <c r="AB19" s="84"/>
      <c r="AC19" s="85"/>
      <c r="AD19" s="85"/>
      <c r="AE19" s="85">
        <v>24</v>
      </c>
      <c r="AF19" s="86"/>
      <c r="AG19" s="80"/>
      <c r="AH19" s="327"/>
      <c r="AI19" s="82"/>
      <c r="AJ19" s="83"/>
      <c r="AK19" s="84"/>
      <c r="AL19" s="85"/>
      <c r="AM19" s="85"/>
      <c r="AN19" s="85"/>
      <c r="AO19" s="86"/>
      <c r="AP19" s="62">
        <f aca="true" t="shared" si="5" ref="AP19:AR20">SUM(F19,O19,X19,AG19)</f>
        <v>3</v>
      </c>
      <c r="AQ19" s="26">
        <f t="shared" si="5"/>
        <v>1</v>
      </c>
      <c r="AR19" s="49">
        <f t="shared" si="5"/>
        <v>3</v>
      </c>
      <c r="AS19" s="54">
        <f>SUM(J19:N19,S19:W19,AB19:AF19,AK19:AO19)</f>
        <v>24</v>
      </c>
      <c r="AX19" s="159">
        <f>SUM(AS9,AX18)</f>
        <v>360</v>
      </c>
    </row>
    <row r="20" spans="1:45" s="42" customFormat="1" ht="12.75">
      <c r="A20" s="30" t="s">
        <v>107</v>
      </c>
      <c r="B20" s="48" t="s">
        <v>104</v>
      </c>
      <c r="C20" s="117" t="str">
        <f>"Enz2-"&amp;$AU$3&amp;"-"&amp;A20&amp;"-"&amp;IF(COUNTA(F20)&lt;&gt;0,$F$7,IF(COUNTA(O20)&lt;&gt;0,$O$7,IF(COUNTA(X20)&lt;&gt;0,$X$7,IF(COUNTA(AG20)&lt;&gt;0,$AG$7,""))))</f>
        <v>Enz2-EE-24b-IV</v>
      </c>
      <c r="D20" s="109" t="s">
        <v>266</v>
      </c>
      <c r="E20" s="97" t="s">
        <v>31</v>
      </c>
      <c r="F20" s="80"/>
      <c r="G20" s="81"/>
      <c r="H20" s="82"/>
      <c r="I20" s="83"/>
      <c r="J20" s="84"/>
      <c r="K20" s="85"/>
      <c r="L20" s="85"/>
      <c r="M20" s="85"/>
      <c r="N20" s="86"/>
      <c r="O20" s="80"/>
      <c r="P20" s="81"/>
      <c r="Q20" s="82"/>
      <c r="R20" s="83"/>
      <c r="S20" s="84"/>
      <c r="T20" s="85"/>
      <c r="U20" s="85"/>
      <c r="V20" s="85"/>
      <c r="W20" s="86"/>
      <c r="X20" s="80"/>
      <c r="Y20" s="81"/>
      <c r="Z20" s="82"/>
      <c r="AA20" s="83"/>
      <c r="AB20" s="84"/>
      <c r="AC20" s="85"/>
      <c r="AD20" s="85"/>
      <c r="AE20" s="85"/>
      <c r="AF20" s="86"/>
      <c r="AG20" s="80">
        <v>2</v>
      </c>
      <c r="AH20" s="81">
        <v>1</v>
      </c>
      <c r="AI20" s="82">
        <v>0</v>
      </c>
      <c r="AJ20" s="83"/>
      <c r="AK20" s="84">
        <v>12</v>
      </c>
      <c r="AL20" s="85"/>
      <c r="AM20" s="85"/>
      <c r="AN20" s="85"/>
      <c r="AO20" s="86">
        <v>12</v>
      </c>
      <c r="AP20" s="102">
        <f t="shared" si="5"/>
        <v>2</v>
      </c>
      <c r="AQ20" s="26">
        <f t="shared" si="5"/>
        <v>1</v>
      </c>
      <c r="AR20" s="49">
        <f t="shared" si="5"/>
        <v>0</v>
      </c>
      <c r="AS20" s="50">
        <f>SUM(J20:N20,S20:W20,AB20:AF20,AK20:AO20)</f>
        <v>24</v>
      </c>
    </row>
    <row r="21" spans="1:45" s="42" customFormat="1" ht="12.75">
      <c r="A21" s="30" t="s">
        <v>109</v>
      </c>
      <c r="B21" s="48" t="s">
        <v>106</v>
      </c>
      <c r="C21" s="117" t="str">
        <f>"Enz2-"&amp;$AU$3&amp;"-"&amp;A21&amp;"-"&amp;IF(COUNTA(F21)&lt;&gt;0,$F$7,IF(COUNTA(O21)&lt;&gt;0,$O$7,IF(COUNTA(X21)&lt;&gt;0,$X$7,IF(COUNTA(AG21)&lt;&gt;0,$AG$7,""))))</f>
        <v>Enz2-EE-25b-IV</v>
      </c>
      <c r="D21" s="109" t="s">
        <v>267</v>
      </c>
      <c r="E21" s="97" t="s">
        <v>31</v>
      </c>
      <c r="F21" s="80"/>
      <c r="G21" s="81"/>
      <c r="H21" s="82"/>
      <c r="I21" s="83"/>
      <c r="J21" s="84"/>
      <c r="K21" s="85"/>
      <c r="L21" s="85"/>
      <c r="M21" s="85"/>
      <c r="N21" s="86"/>
      <c r="O21" s="80"/>
      <c r="P21" s="81"/>
      <c r="Q21" s="82"/>
      <c r="R21" s="83"/>
      <c r="S21" s="84"/>
      <c r="T21" s="85"/>
      <c r="U21" s="85"/>
      <c r="V21" s="85"/>
      <c r="W21" s="86"/>
      <c r="X21" s="80"/>
      <c r="Y21" s="81"/>
      <c r="Z21" s="82"/>
      <c r="AA21" s="83"/>
      <c r="AB21" s="84"/>
      <c r="AC21" s="85"/>
      <c r="AD21" s="85"/>
      <c r="AE21" s="85"/>
      <c r="AF21" s="86"/>
      <c r="AG21" s="80">
        <v>2</v>
      </c>
      <c r="AH21" s="81">
        <v>1</v>
      </c>
      <c r="AI21" s="82">
        <v>1</v>
      </c>
      <c r="AJ21" s="83"/>
      <c r="AK21" s="84">
        <v>12</v>
      </c>
      <c r="AL21" s="85"/>
      <c r="AM21" s="85">
        <v>12</v>
      </c>
      <c r="AN21" s="85"/>
      <c r="AO21" s="86"/>
      <c r="AP21" s="102">
        <f>SUM(F21,O21,X21,AG21)</f>
        <v>2</v>
      </c>
      <c r="AQ21" s="26">
        <f>SUM(G21,P21,Y21,AH21)</f>
        <v>1</v>
      </c>
      <c r="AR21" s="49">
        <f>SUM(H21,Q21,Z21,AI21)</f>
        <v>1</v>
      </c>
      <c r="AS21" s="50">
        <f>SUM(J21:N21,S21:W21,AB21:AF21,AK21:AO21)</f>
        <v>24</v>
      </c>
    </row>
    <row r="22" spans="1:45" s="42" customFormat="1" ht="12.75">
      <c r="A22" s="30" t="s">
        <v>111</v>
      </c>
      <c r="B22" s="48" t="s">
        <v>108</v>
      </c>
      <c r="C22" s="117" t="str">
        <f>"Enz2-"&amp;$AU$3&amp;"-"&amp;A22&amp;"-"&amp;IF(COUNTA(F22)&lt;&gt;0,$F$7,IF(COUNTA(O22)&lt;&gt;0,$O$7,IF(COUNTA(X22)&lt;&gt;0,$X$7,IF(COUNTA(AG22)&lt;&gt;0,$AG$7,""))))</f>
        <v>Enz2-EE-26b-IV</v>
      </c>
      <c r="D22" s="109" t="s">
        <v>266</v>
      </c>
      <c r="E22" s="97" t="s">
        <v>31</v>
      </c>
      <c r="F22" s="80"/>
      <c r="G22" s="81"/>
      <c r="H22" s="82"/>
      <c r="I22" s="83"/>
      <c r="J22" s="84"/>
      <c r="K22" s="85"/>
      <c r="L22" s="85"/>
      <c r="M22" s="85"/>
      <c r="N22" s="86"/>
      <c r="O22" s="80"/>
      <c r="P22" s="81"/>
      <c r="Q22" s="82"/>
      <c r="R22" s="83"/>
      <c r="S22" s="84"/>
      <c r="T22" s="85"/>
      <c r="U22" s="85"/>
      <c r="V22" s="85"/>
      <c r="W22" s="86"/>
      <c r="X22" s="80"/>
      <c r="Y22" s="81"/>
      <c r="Z22" s="82"/>
      <c r="AA22" s="83"/>
      <c r="AB22" s="84"/>
      <c r="AC22" s="85"/>
      <c r="AD22" s="85"/>
      <c r="AE22" s="85"/>
      <c r="AF22" s="86"/>
      <c r="AG22" s="80">
        <v>2</v>
      </c>
      <c r="AH22" s="81">
        <v>1</v>
      </c>
      <c r="AI22" s="82">
        <v>1</v>
      </c>
      <c r="AJ22" s="83"/>
      <c r="AK22" s="84">
        <v>12</v>
      </c>
      <c r="AL22" s="85"/>
      <c r="AM22" s="85">
        <v>12</v>
      </c>
      <c r="AN22" s="85"/>
      <c r="AO22" s="86"/>
      <c r="AP22" s="102">
        <f aca="true" t="shared" si="6" ref="AP22:AR23">SUM(F22,O22,X22,AG22)</f>
        <v>2</v>
      </c>
      <c r="AQ22" s="26">
        <f t="shared" si="6"/>
        <v>1</v>
      </c>
      <c r="AR22" s="49">
        <f t="shared" si="6"/>
        <v>1</v>
      </c>
      <c r="AS22" s="50">
        <f>SUM(J22:N22,S22:W22,AB22:AF22,AK22:AO22)</f>
        <v>24</v>
      </c>
    </row>
    <row r="23" spans="1:45" s="42" customFormat="1" ht="26.25" thickBot="1">
      <c r="A23" s="321" t="s">
        <v>113</v>
      </c>
      <c r="B23" s="362" t="s">
        <v>232</v>
      </c>
      <c r="C23" s="351" t="str">
        <f>"Enz2-"&amp;$AU$3&amp;"-"&amp;A23&amp;"-"&amp;IF(COUNTA(F23)&lt;&gt;0,$F$7,IF(COUNTA(O23)&lt;&gt;0,$O$7,IF(COUNTA(X23)&lt;&gt;0,$X$7,IF(COUNTA(AG23)&lt;&gt;0,$AG$7,""))))</f>
        <v>Enz2-EE-27b-IV</v>
      </c>
      <c r="D23" s="341" t="s">
        <v>261</v>
      </c>
      <c r="E23" s="342" t="s">
        <v>31</v>
      </c>
      <c r="F23" s="343"/>
      <c r="G23" s="344"/>
      <c r="H23" s="345"/>
      <c r="I23" s="346"/>
      <c r="J23" s="347"/>
      <c r="K23" s="348"/>
      <c r="L23" s="348"/>
      <c r="M23" s="348"/>
      <c r="N23" s="349"/>
      <c r="O23" s="343"/>
      <c r="P23" s="344"/>
      <c r="Q23" s="345"/>
      <c r="R23" s="346"/>
      <c r="S23" s="347"/>
      <c r="T23" s="348"/>
      <c r="U23" s="348"/>
      <c r="V23" s="348"/>
      <c r="W23" s="349"/>
      <c r="X23" s="343"/>
      <c r="Y23" s="344"/>
      <c r="Z23" s="345"/>
      <c r="AA23" s="346"/>
      <c r="AB23" s="347"/>
      <c r="AC23" s="348"/>
      <c r="AD23" s="348"/>
      <c r="AE23" s="348"/>
      <c r="AF23" s="349"/>
      <c r="AG23" s="343">
        <v>2</v>
      </c>
      <c r="AH23" s="344">
        <v>1</v>
      </c>
      <c r="AI23" s="345">
        <v>1</v>
      </c>
      <c r="AJ23" s="346"/>
      <c r="AK23" s="347">
        <v>12</v>
      </c>
      <c r="AL23" s="348"/>
      <c r="AM23" s="348"/>
      <c r="AN23" s="348">
        <v>12</v>
      </c>
      <c r="AO23" s="349"/>
      <c r="AP23" s="339">
        <f t="shared" si="6"/>
        <v>2</v>
      </c>
      <c r="AQ23" s="340">
        <f t="shared" si="6"/>
        <v>1</v>
      </c>
      <c r="AR23" s="51">
        <f t="shared" si="6"/>
        <v>1</v>
      </c>
      <c r="AS23" s="52">
        <f>SUM(J23:N23,S23:W23,AB23:AF23,AK23:AO23)</f>
        <v>24</v>
      </c>
    </row>
    <row r="24" spans="1:45" s="42" customFormat="1" ht="48" customHeight="1" thickBot="1">
      <c r="A24" s="311" t="s">
        <v>64</v>
      </c>
      <c r="B24" s="334" t="s">
        <v>300</v>
      </c>
      <c r="C24" s="335"/>
      <c r="D24" s="336"/>
      <c r="E24" s="337"/>
      <c r="F24" s="365"/>
      <c r="G24" s="364"/>
      <c r="H24" s="333"/>
      <c r="I24" s="354"/>
      <c r="J24" s="462"/>
      <c r="K24" s="462"/>
      <c r="L24" s="462"/>
      <c r="M24" s="462"/>
      <c r="N24" s="463"/>
      <c r="O24" s="338"/>
      <c r="P24" s="332"/>
      <c r="Q24" s="333"/>
      <c r="R24" s="354"/>
      <c r="S24" s="462"/>
      <c r="T24" s="462"/>
      <c r="U24" s="462"/>
      <c r="V24" s="462"/>
      <c r="W24" s="463"/>
      <c r="X24" s="365">
        <v>3</v>
      </c>
      <c r="Y24" s="364"/>
      <c r="Z24" s="333"/>
      <c r="AA24" s="354"/>
      <c r="AB24" s="462">
        <v>24</v>
      </c>
      <c r="AC24" s="462"/>
      <c r="AD24" s="462"/>
      <c r="AE24" s="462"/>
      <c r="AF24" s="463"/>
      <c r="AG24" s="365">
        <v>4</v>
      </c>
      <c r="AH24" s="364"/>
      <c r="AI24" s="333"/>
      <c r="AJ24" s="354"/>
      <c r="AK24" s="462">
        <v>48</v>
      </c>
      <c r="AL24" s="462"/>
      <c r="AM24" s="462"/>
      <c r="AN24" s="462"/>
      <c r="AO24" s="463"/>
      <c r="AP24" s="328">
        <f>SUM(X24,AG24)</f>
        <v>7</v>
      </c>
      <c r="AQ24" s="329">
        <f>SUM(AQ25:AQ29)</f>
        <v>5</v>
      </c>
      <c r="AR24" s="330">
        <f>SUM(AR25:AR29)</f>
        <v>4</v>
      </c>
      <c r="AS24" s="331">
        <v>72</v>
      </c>
    </row>
    <row r="25" spans="1:45" s="42" customFormat="1" ht="12.75">
      <c r="A25" s="30" t="s">
        <v>114</v>
      </c>
      <c r="B25" s="48" t="s">
        <v>233</v>
      </c>
      <c r="C25" s="86" t="str">
        <f>"Enz2-"&amp;$AU$3&amp;"-"&amp;A25&amp;"-"&amp;IF(COUNTA(F25)&lt;&gt;0,$F$7,IF(COUNTA(O25)&lt;&gt;0,$O$7,IF(COUNTA(X25)&lt;&gt;0,$X$7,IF(COUNTA(AG25)&lt;&gt;0,$AG$7,""))))</f>
        <v>Enz2-EE-28b-III</v>
      </c>
      <c r="D25" s="109" t="s">
        <v>269</v>
      </c>
      <c r="E25" s="97" t="s">
        <v>31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>
        <v>3</v>
      </c>
      <c r="Y25" s="81">
        <v>1</v>
      </c>
      <c r="Z25" s="82">
        <v>3</v>
      </c>
      <c r="AA25" s="83"/>
      <c r="AB25" s="84"/>
      <c r="AC25" s="85"/>
      <c r="AD25" s="85"/>
      <c r="AE25" s="85">
        <v>24</v>
      </c>
      <c r="AF25" s="86"/>
      <c r="AG25" s="80"/>
      <c r="AH25" s="81"/>
      <c r="AI25" s="82"/>
      <c r="AJ25" s="83"/>
      <c r="AK25" s="84"/>
      <c r="AL25" s="85"/>
      <c r="AM25" s="85"/>
      <c r="AN25" s="85"/>
      <c r="AO25" s="86"/>
      <c r="AP25" s="62">
        <f aca="true" t="shared" si="7" ref="AP25:AR27">SUM(F25,O25,X25,AG25)</f>
        <v>3</v>
      </c>
      <c r="AQ25" s="26">
        <f t="shared" si="7"/>
        <v>1</v>
      </c>
      <c r="AR25" s="49">
        <f t="shared" si="7"/>
        <v>3</v>
      </c>
      <c r="AS25" s="50">
        <f>SUM(J25:N25,S25:W25,AB25:AF25,AK25:AO25)</f>
        <v>24</v>
      </c>
    </row>
    <row r="26" spans="1:45" s="42" customFormat="1" ht="12.75">
      <c r="A26" s="30" t="s">
        <v>116</v>
      </c>
      <c r="B26" s="48" t="s">
        <v>112</v>
      </c>
      <c r="C26" s="117" t="str">
        <f>"Enz2-"&amp;$AU$3&amp;"-"&amp;A26&amp;"-"&amp;IF(COUNTA(F26)&lt;&gt;0,$F$7,IF(COUNTA(O26)&lt;&gt;0,$O$7,IF(COUNTA(X26)&lt;&gt;0,$X$7,IF(COUNTA(AG26)&lt;&gt;0,$AG$7,""))))</f>
        <v>Enz2-EE-29b-IV</v>
      </c>
      <c r="D26" s="109" t="s">
        <v>268</v>
      </c>
      <c r="E26" s="97" t="s">
        <v>31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/>
      <c r="Y26" s="81"/>
      <c r="Z26" s="82"/>
      <c r="AA26" s="83"/>
      <c r="AB26" s="84"/>
      <c r="AC26" s="85"/>
      <c r="AD26" s="85"/>
      <c r="AE26" s="85"/>
      <c r="AF26" s="86"/>
      <c r="AG26" s="80">
        <v>2</v>
      </c>
      <c r="AH26" s="81">
        <v>1</v>
      </c>
      <c r="AI26" s="82">
        <v>1</v>
      </c>
      <c r="AJ26" s="83"/>
      <c r="AK26" s="84">
        <v>12</v>
      </c>
      <c r="AL26" s="85"/>
      <c r="AM26" s="85">
        <v>12</v>
      </c>
      <c r="AN26" s="85"/>
      <c r="AO26" s="86"/>
      <c r="AP26" s="102">
        <f t="shared" si="7"/>
        <v>2</v>
      </c>
      <c r="AQ26" s="26">
        <f t="shared" si="7"/>
        <v>1</v>
      </c>
      <c r="AR26" s="49">
        <f t="shared" si="7"/>
        <v>1</v>
      </c>
      <c r="AS26" s="50">
        <f>SUM(J26:N26,S26:W26,AB26:AF26,AK26:AO26)</f>
        <v>24</v>
      </c>
    </row>
    <row r="27" spans="1:45" s="42" customFormat="1" ht="12.75">
      <c r="A27" s="30" t="s">
        <v>325</v>
      </c>
      <c r="B27" s="48" t="s">
        <v>234</v>
      </c>
      <c r="C27" s="117" t="str">
        <f>"Enz2-"&amp;$AU$3&amp;"-"&amp;A27&amp;"-"&amp;IF(COUNTA(F27)&lt;&gt;0,$F$7,IF(COUNTA(O27)&lt;&gt;0,$O$7,IF(COUNTA(X27)&lt;&gt;0,$X$7,IF(COUNTA(AG27)&lt;&gt;0,$AG$7,""))))</f>
        <v>Enz2-EE-30b-IV</v>
      </c>
      <c r="D27" s="109" t="s">
        <v>269</v>
      </c>
      <c r="E27" s="97" t="s">
        <v>31</v>
      </c>
      <c r="F27" s="80"/>
      <c r="G27" s="81"/>
      <c r="H27" s="82"/>
      <c r="I27" s="83"/>
      <c r="J27" s="84"/>
      <c r="K27" s="85"/>
      <c r="L27" s="85"/>
      <c r="M27" s="85"/>
      <c r="N27" s="86"/>
      <c r="O27" s="80"/>
      <c r="P27" s="81"/>
      <c r="Q27" s="82"/>
      <c r="R27" s="83"/>
      <c r="S27" s="84"/>
      <c r="T27" s="85"/>
      <c r="U27" s="85"/>
      <c r="V27" s="85"/>
      <c r="W27" s="86"/>
      <c r="X27" s="80"/>
      <c r="Y27" s="81"/>
      <c r="Z27" s="82"/>
      <c r="AA27" s="83"/>
      <c r="AB27" s="84"/>
      <c r="AC27" s="85"/>
      <c r="AD27" s="85"/>
      <c r="AE27" s="85"/>
      <c r="AF27" s="86"/>
      <c r="AG27" s="80">
        <v>2</v>
      </c>
      <c r="AH27" s="81">
        <v>1</v>
      </c>
      <c r="AI27" s="82">
        <v>0</v>
      </c>
      <c r="AJ27" s="83"/>
      <c r="AK27" s="84">
        <v>12</v>
      </c>
      <c r="AL27" s="85"/>
      <c r="AM27" s="85"/>
      <c r="AN27" s="85"/>
      <c r="AO27" s="86">
        <v>12</v>
      </c>
      <c r="AP27" s="102">
        <f t="shared" si="7"/>
        <v>2</v>
      </c>
      <c r="AQ27" s="26">
        <f t="shared" si="7"/>
        <v>1</v>
      </c>
      <c r="AR27" s="49">
        <f t="shared" si="7"/>
        <v>0</v>
      </c>
      <c r="AS27" s="50">
        <f>SUM(AK27:AO27)</f>
        <v>24</v>
      </c>
    </row>
    <row r="28" spans="1:45" s="42" customFormat="1" ht="12.75">
      <c r="A28" s="30" t="s">
        <v>326</v>
      </c>
      <c r="B28" s="48" t="s">
        <v>117</v>
      </c>
      <c r="C28" s="117" t="str">
        <f>"Enz2-"&amp;$AU$3&amp;"-"&amp;A28&amp;"-"&amp;IF(COUNTA(F28)&lt;&gt;0,$F$7,IF(COUNTA(O28)&lt;&gt;0,$O$7,IF(COUNTA(X28)&lt;&gt;0,$X$7,IF(COUNTA(AG28)&lt;&gt;0,$AG$7,""))))</f>
        <v>Enz2-EE-31b-IV</v>
      </c>
      <c r="D28" s="109" t="s">
        <v>263</v>
      </c>
      <c r="E28" s="97" t="s">
        <v>31</v>
      </c>
      <c r="F28" s="80"/>
      <c r="G28" s="81"/>
      <c r="H28" s="82"/>
      <c r="I28" s="83"/>
      <c r="J28" s="84"/>
      <c r="K28" s="85"/>
      <c r="L28" s="85"/>
      <c r="M28" s="85"/>
      <c r="N28" s="86"/>
      <c r="O28" s="80"/>
      <c r="P28" s="81"/>
      <c r="Q28" s="82"/>
      <c r="R28" s="83"/>
      <c r="S28" s="84"/>
      <c r="T28" s="85"/>
      <c r="U28" s="85"/>
      <c r="V28" s="85"/>
      <c r="W28" s="86"/>
      <c r="X28" s="80"/>
      <c r="Y28" s="81"/>
      <c r="Z28" s="82"/>
      <c r="AA28" s="83"/>
      <c r="AB28" s="84"/>
      <c r="AC28" s="85"/>
      <c r="AD28" s="85"/>
      <c r="AE28" s="85"/>
      <c r="AF28" s="86"/>
      <c r="AG28" s="80">
        <v>2</v>
      </c>
      <c r="AH28" s="81">
        <v>1</v>
      </c>
      <c r="AI28" s="82">
        <v>0</v>
      </c>
      <c r="AJ28" s="83"/>
      <c r="AK28" s="84">
        <v>12</v>
      </c>
      <c r="AL28" s="85">
        <v>12</v>
      </c>
      <c r="AM28" s="85"/>
      <c r="AN28" s="85"/>
      <c r="AO28" s="86"/>
      <c r="AP28" s="102">
        <f aca="true" t="shared" si="8" ref="AP28:AR29">SUM(F28,O28,X28,AG28)</f>
        <v>2</v>
      </c>
      <c r="AQ28" s="26">
        <f t="shared" si="8"/>
        <v>1</v>
      </c>
      <c r="AR28" s="49">
        <f t="shared" si="8"/>
        <v>0</v>
      </c>
      <c r="AS28" s="50">
        <f>SUM(J28:N28,S28:W28,AB28:AF28,AK28:AO28)</f>
        <v>24</v>
      </c>
    </row>
    <row r="29" spans="1:50" s="42" customFormat="1" ht="13.5" thickBot="1">
      <c r="A29" s="321" t="s">
        <v>327</v>
      </c>
      <c r="B29" s="362" t="s">
        <v>235</v>
      </c>
      <c r="C29" s="351" t="str">
        <f>"Enz2-"&amp;$AU$3&amp;"-"&amp;A29&amp;"-"&amp;IF(COUNTA(F29)&lt;&gt;0,$F$7,IF(COUNTA(O29)&lt;&gt;0,$O$7,IF(COUNTA(X29)&lt;&gt;0,$X$7,IF(COUNTA(AG29)&lt;&gt;0,$AG$7,""))))</f>
        <v>Enz2-EE-32b-IV</v>
      </c>
      <c r="D29" s="341" t="s">
        <v>264</v>
      </c>
      <c r="E29" s="342" t="s">
        <v>31</v>
      </c>
      <c r="F29" s="343"/>
      <c r="G29" s="344"/>
      <c r="H29" s="345"/>
      <c r="I29" s="346"/>
      <c r="J29" s="347"/>
      <c r="K29" s="348"/>
      <c r="L29" s="348"/>
      <c r="M29" s="348"/>
      <c r="N29" s="349"/>
      <c r="O29" s="343"/>
      <c r="P29" s="344"/>
      <c r="Q29" s="345"/>
      <c r="R29" s="346"/>
      <c r="S29" s="347"/>
      <c r="T29" s="348"/>
      <c r="U29" s="348"/>
      <c r="V29" s="348"/>
      <c r="W29" s="349"/>
      <c r="X29" s="343"/>
      <c r="Y29" s="344"/>
      <c r="Z29" s="345"/>
      <c r="AA29" s="346"/>
      <c r="AB29" s="347"/>
      <c r="AC29" s="348"/>
      <c r="AD29" s="348"/>
      <c r="AE29" s="348"/>
      <c r="AF29" s="349"/>
      <c r="AG29" s="343">
        <v>2</v>
      </c>
      <c r="AH29" s="344">
        <v>1</v>
      </c>
      <c r="AI29" s="345">
        <v>0</v>
      </c>
      <c r="AJ29" s="346"/>
      <c r="AK29" s="347">
        <v>12</v>
      </c>
      <c r="AL29" s="348"/>
      <c r="AM29" s="348"/>
      <c r="AN29" s="348"/>
      <c r="AO29" s="349">
        <v>12</v>
      </c>
      <c r="AP29" s="339">
        <f t="shared" si="8"/>
        <v>2</v>
      </c>
      <c r="AQ29" s="340">
        <f t="shared" si="8"/>
        <v>1</v>
      </c>
      <c r="AR29" s="51">
        <f t="shared" si="8"/>
        <v>0</v>
      </c>
      <c r="AS29" s="52">
        <f>SUM(J29:N29,S29:W29,AB29:AF29,AK29:AO29)</f>
        <v>24</v>
      </c>
      <c r="AU29" s="464" t="s">
        <v>291</v>
      </c>
      <c r="AV29" s="464"/>
      <c r="AW29" s="464"/>
      <c r="AX29" s="464"/>
    </row>
    <row r="30" spans="1:50" s="45" customFormat="1" ht="19.5" customHeight="1" thickBot="1">
      <c r="A30" s="420" t="s">
        <v>40</v>
      </c>
      <c r="B30" s="421"/>
      <c r="C30" s="422"/>
      <c r="D30" s="277"/>
      <c r="E30" s="278"/>
      <c r="F30" s="279">
        <f>SUM(F10:F17,F19:F29)</f>
        <v>0</v>
      </c>
      <c r="G30" s="280">
        <f>SUM(G10:G17,G19:G29)</f>
        <v>0</v>
      </c>
      <c r="H30" s="280">
        <f>SUM(H10:H17,H19:H29)</f>
        <v>0</v>
      </c>
      <c r="I30" s="281"/>
      <c r="J30" s="282">
        <f aca="true" t="shared" si="9" ref="J30:Q30">SUM(J10:J17,J19:J29)</f>
        <v>0</v>
      </c>
      <c r="K30" s="282">
        <f t="shared" si="9"/>
        <v>0</v>
      </c>
      <c r="L30" s="282">
        <f t="shared" si="9"/>
        <v>0</v>
      </c>
      <c r="M30" s="282">
        <f t="shared" si="9"/>
        <v>0</v>
      </c>
      <c r="N30" s="283">
        <f t="shared" si="9"/>
        <v>0</v>
      </c>
      <c r="O30" s="279">
        <f t="shared" si="9"/>
        <v>5</v>
      </c>
      <c r="P30" s="280">
        <f t="shared" si="9"/>
        <v>5</v>
      </c>
      <c r="Q30" s="280">
        <f t="shared" si="9"/>
        <v>0</v>
      </c>
      <c r="R30" s="281"/>
      <c r="S30" s="282">
        <f>SUM(S10:S17,S19:S29)</f>
        <v>24</v>
      </c>
      <c r="T30" s="282">
        <f>SUM(T10:T17,T19:T29)</f>
        <v>16</v>
      </c>
      <c r="U30" s="282">
        <f>SUM(U10:U17,U19:U29)</f>
        <v>0</v>
      </c>
      <c r="V30" s="282">
        <f>SUM(V10:V17,V19:V29)</f>
        <v>0</v>
      </c>
      <c r="W30" s="283">
        <f>SUM(W10:W17,W19:W29)</f>
        <v>0</v>
      </c>
      <c r="X30" s="279">
        <v>22</v>
      </c>
      <c r="Y30" s="280"/>
      <c r="Z30" s="280"/>
      <c r="AA30" s="281"/>
      <c r="AB30" s="282"/>
      <c r="AC30" s="282"/>
      <c r="AD30" s="282"/>
      <c r="AE30" s="282"/>
      <c r="AF30" s="283"/>
      <c r="AG30" s="279">
        <v>10</v>
      </c>
      <c r="AH30" s="280"/>
      <c r="AI30" s="280"/>
      <c r="AJ30" s="281"/>
      <c r="AK30" s="282"/>
      <c r="AL30" s="282"/>
      <c r="AM30" s="282"/>
      <c r="AN30" s="282"/>
      <c r="AO30" s="283"/>
      <c r="AP30" s="446" t="s">
        <v>23</v>
      </c>
      <c r="AQ30" s="441"/>
      <c r="AR30" s="441"/>
      <c r="AS30" s="442"/>
      <c r="AU30" s="158" t="str">
        <f>AU17</f>
        <v>ECTS</v>
      </c>
      <c r="AV30" s="161" t="str">
        <f>AV17</f>
        <v>ECTS(n)</v>
      </c>
      <c r="AW30" s="161" t="str">
        <f>AW17</f>
        <v>ECTS(p)</v>
      </c>
      <c r="AX30" s="158" t="str">
        <f>AX17</f>
        <v>godz.</v>
      </c>
    </row>
    <row r="31" spans="1:50" s="46" customFormat="1" ht="19.5" customHeight="1" thickBot="1">
      <c r="A31" s="423" t="s">
        <v>41</v>
      </c>
      <c r="B31" s="424"/>
      <c r="C31" s="425"/>
      <c r="D31" s="275"/>
      <c r="E31" s="276"/>
      <c r="F31" s="429" t="s">
        <v>23</v>
      </c>
      <c r="G31" s="430"/>
      <c r="H31" s="430"/>
      <c r="I31" s="440">
        <f>SUM(J30:N30)</f>
        <v>0</v>
      </c>
      <c r="J31" s="441"/>
      <c r="K31" s="441"/>
      <c r="L31" s="441"/>
      <c r="M31" s="441"/>
      <c r="N31" s="442"/>
      <c r="O31" s="429" t="s">
        <v>23</v>
      </c>
      <c r="P31" s="430"/>
      <c r="Q31" s="430"/>
      <c r="R31" s="440">
        <f>SUM(S30:W30)</f>
        <v>40</v>
      </c>
      <c r="S31" s="441"/>
      <c r="T31" s="441"/>
      <c r="U31" s="441"/>
      <c r="V31" s="441"/>
      <c r="W31" s="442"/>
      <c r="X31" s="429" t="s">
        <v>23</v>
      </c>
      <c r="Y31" s="430"/>
      <c r="Z31" s="430"/>
      <c r="AA31" s="440">
        <v>176</v>
      </c>
      <c r="AB31" s="441"/>
      <c r="AC31" s="441"/>
      <c r="AD31" s="441"/>
      <c r="AE31" s="441"/>
      <c r="AF31" s="442"/>
      <c r="AG31" s="429" t="s">
        <v>23</v>
      </c>
      <c r="AH31" s="430"/>
      <c r="AI31" s="461"/>
      <c r="AJ31" s="440">
        <v>144</v>
      </c>
      <c r="AK31" s="441"/>
      <c r="AL31" s="441"/>
      <c r="AM31" s="441"/>
      <c r="AN31" s="441"/>
      <c r="AO31" s="442"/>
      <c r="AP31" s="286">
        <v>37</v>
      </c>
      <c r="AQ31" s="286">
        <f>SUM(AQ9,AQ18,AQ24)</f>
        <v>25</v>
      </c>
      <c r="AR31" s="286">
        <f>SUM(AR9,AR18,AR24)</f>
        <v>20</v>
      </c>
      <c r="AS31" s="287">
        <f>SUM(I31,R31,AA31,AJ31)</f>
        <v>360</v>
      </c>
      <c r="AU31" s="160">
        <f>SUM(AP9,AU18)</f>
        <v>37</v>
      </c>
      <c r="AV31" s="160">
        <f>SUM(AQ9,AV18)</f>
        <v>18</v>
      </c>
      <c r="AW31" s="160">
        <f>SUM(AR9,AW18)</f>
        <v>15</v>
      </c>
      <c r="AX31" s="160">
        <f>SUM(AS9,AX18)</f>
        <v>360</v>
      </c>
    </row>
    <row r="32" spans="1:45" s="41" customFormat="1" ht="19.5" customHeight="1" thickBot="1">
      <c r="A32" s="426" t="s">
        <v>42</v>
      </c>
      <c r="B32" s="427"/>
      <c r="C32" s="428"/>
      <c r="D32" s="47"/>
      <c r="E32" s="47"/>
      <c r="F32" s="431">
        <f>COUNTA(I10:I17,I19:I23,I25:I29)</f>
        <v>0</v>
      </c>
      <c r="G32" s="432"/>
      <c r="H32" s="432"/>
      <c r="I32" s="432"/>
      <c r="J32" s="432"/>
      <c r="K32" s="432"/>
      <c r="L32" s="432"/>
      <c r="M32" s="432"/>
      <c r="N32" s="433"/>
      <c r="O32" s="431">
        <f>COUNTA(R10:R17,R19:R23,R25:R29)</f>
        <v>1</v>
      </c>
      <c r="P32" s="432"/>
      <c r="Q32" s="432"/>
      <c r="R32" s="432"/>
      <c r="S32" s="432"/>
      <c r="T32" s="432"/>
      <c r="U32" s="432"/>
      <c r="V32" s="432"/>
      <c r="W32" s="433"/>
      <c r="X32" s="431">
        <f>COUNTA(AA10:AA17,AA19:AA23,AA25:AA29)</f>
        <v>2</v>
      </c>
      <c r="Y32" s="432"/>
      <c r="Z32" s="432"/>
      <c r="AA32" s="432"/>
      <c r="AB32" s="432"/>
      <c r="AC32" s="432"/>
      <c r="AD32" s="432"/>
      <c r="AE32" s="432"/>
      <c r="AF32" s="433"/>
      <c r="AG32" s="431">
        <f>COUNTA(AJ10:AJ17,AJ19:AJ23,AJ25:AJ29)</f>
        <v>0</v>
      </c>
      <c r="AH32" s="432"/>
      <c r="AI32" s="432"/>
      <c r="AJ32" s="432"/>
      <c r="AK32" s="432"/>
      <c r="AL32" s="432"/>
      <c r="AM32" s="432"/>
      <c r="AN32" s="432"/>
      <c r="AO32" s="433"/>
      <c r="AP32" s="431">
        <f>SUM(F32:AO32)</f>
        <v>3</v>
      </c>
      <c r="AQ32" s="432"/>
      <c r="AR32" s="432"/>
      <c r="AS32" s="433"/>
    </row>
    <row r="33" spans="1:44" ht="12.75">
      <c r="A33" s="13"/>
      <c r="B33" s="13"/>
      <c r="C33" s="13"/>
      <c r="D33" s="13"/>
      <c r="E33" s="13"/>
      <c r="F33" s="14"/>
      <c r="G33" s="14"/>
      <c r="H33" s="14"/>
      <c r="I33" s="75"/>
      <c r="J33" s="31"/>
      <c r="K33" s="32"/>
      <c r="L33" s="15"/>
      <c r="M33" s="15"/>
      <c r="N33" s="15"/>
      <c r="O33" s="14"/>
      <c r="P33" s="14"/>
      <c r="Q33" s="14"/>
      <c r="R33" s="75"/>
      <c r="S33" s="31"/>
      <c r="T33" s="32"/>
      <c r="U33" s="15"/>
      <c r="V33" s="15"/>
      <c r="W33" s="15"/>
      <c r="X33" s="14"/>
      <c r="Y33" s="14"/>
      <c r="Z33" s="14"/>
      <c r="AA33" s="75"/>
      <c r="AB33" s="31"/>
      <c r="AC33" s="32"/>
      <c r="AD33" s="15"/>
      <c r="AE33" s="15"/>
      <c r="AF33" s="15"/>
      <c r="AG33" s="14"/>
      <c r="AH33" s="14"/>
      <c r="AI33" s="14"/>
      <c r="AJ33" s="75"/>
      <c r="AK33" s="31"/>
      <c r="AL33" s="32"/>
      <c r="AM33" s="15"/>
      <c r="AN33" s="15"/>
      <c r="AO33" s="15"/>
      <c r="AP33" s="16"/>
      <c r="AQ33" s="16"/>
      <c r="AR33" s="16"/>
    </row>
    <row r="34" spans="1:45" ht="12.75">
      <c r="A34" s="40"/>
      <c r="B34" s="34" t="s">
        <v>38</v>
      </c>
      <c r="D34" s="13"/>
      <c r="E34" s="13"/>
      <c r="F34" s="13"/>
      <c r="G34" s="13"/>
      <c r="H34" s="13"/>
      <c r="K34" s="13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77"/>
      <c r="AK34" s="20"/>
      <c r="AL34" s="13"/>
      <c r="AM34" s="13"/>
      <c r="AN34" s="13"/>
      <c r="AO34" s="13"/>
      <c r="AR34" s="13"/>
      <c r="AS34" s="13"/>
    </row>
    <row r="35" spans="1:45" ht="12.75">
      <c r="A35" s="75"/>
      <c r="B35" s="101"/>
      <c r="C35" s="13"/>
      <c r="D35" s="13"/>
      <c r="E35" s="13"/>
      <c r="F35" s="13"/>
      <c r="G35" s="13"/>
      <c r="H35" s="13"/>
      <c r="K35" s="20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  <c r="AP35" s="13"/>
      <c r="AQ35" s="13"/>
      <c r="AR35" s="13"/>
      <c r="AS35" s="18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7"/>
      <c r="J36" s="20"/>
      <c r="K36" s="20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77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77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2.75">
      <c r="A55" s="13"/>
      <c r="B55" s="13"/>
      <c r="C55" s="13"/>
      <c r="D55" s="13"/>
      <c r="E55" s="13"/>
      <c r="F55" s="13"/>
      <c r="G55" s="13"/>
      <c r="H55" s="13"/>
      <c r="I55" s="77"/>
      <c r="J55" s="13"/>
      <c r="K55" s="13"/>
      <c r="L55" s="13"/>
      <c r="M55" s="13"/>
      <c r="N55" s="13"/>
      <c r="O55" s="13"/>
      <c r="P55" s="13"/>
      <c r="Q55" s="13"/>
      <c r="R55" s="77"/>
      <c r="S55" s="13"/>
      <c r="T55" s="13"/>
      <c r="U55" s="13"/>
      <c r="V55" s="13"/>
      <c r="W55" s="13"/>
      <c r="X55" s="13"/>
      <c r="Y55" s="13"/>
      <c r="Z55" s="13"/>
      <c r="AA55" s="77"/>
      <c r="AB55" s="13"/>
      <c r="AC55" s="13"/>
      <c r="AD55" s="13"/>
      <c r="AE55" s="13"/>
      <c r="AF55" s="13"/>
      <c r="AG55" s="13"/>
      <c r="AH55" s="13"/>
      <c r="AI55" s="13"/>
      <c r="AJ55" s="77"/>
      <c r="AK55" s="13"/>
      <c r="AL55" s="13"/>
      <c r="AM55" s="13"/>
      <c r="AN55" s="13"/>
      <c r="AO55" s="13"/>
      <c r="AP55" s="13"/>
      <c r="AQ55" s="13"/>
      <c r="AR55" s="13"/>
      <c r="AS55" s="13"/>
    </row>
  </sheetData>
  <sheetProtection/>
  <mergeCells count="40">
    <mergeCell ref="B2:N2"/>
    <mergeCell ref="B4:N4"/>
    <mergeCell ref="B3:N3"/>
    <mergeCell ref="F6:AO6"/>
    <mergeCell ref="O7:W7"/>
    <mergeCell ref="S9:W9"/>
    <mergeCell ref="F7:N7"/>
    <mergeCell ref="X7:AF7"/>
    <mergeCell ref="AK18:AO18"/>
    <mergeCell ref="AU29:AX29"/>
    <mergeCell ref="J9:N9"/>
    <mergeCell ref="AB9:AF9"/>
    <mergeCell ref="J18:N18"/>
    <mergeCell ref="AG31:AI31"/>
    <mergeCell ref="AJ31:AO31"/>
    <mergeCell ref="AG32:AO32"/>
    <mergeCell ref="AB18:AF18"/>
    <mergeCell ref="J24:N24"/>
    <mergeCell ref="AP6:AS6"/>
    <mergeCell ref="AP7:AS7"/>
    <mergeCell ref="AG7:AO7"/>
    <mergeCell ref="AK24:AO24"/>
    <mergeCell ref="AK9:AO9"/>
    <mergeCell ref="A32:C32"/>
    <mergeCell ref="F31:H31"/>
    <mergeCell ref="F32:N32"/>
    <mergeCell ref="I31:N31"/>
    <mergeCell ref="O32:W32"/>
    <mergeCell ref="AP30:AS30"/>
    <mergeCell ref="X32:AF32"/>
    <mergeCell ref="X31:Z31"/>
    <mergeCell ref="AA31:AF31"/>
    <mergeCell ref="AP32:AS32"/>
    <mergeCell ref="S18:W18"/>
    <mergeCell ref="S24:W24"/>
    <mergeCell ref="O31:Q31"/>
    <mergeCell ref="R31:W31"/>
    <mergeCell ref="AB24:AF24"/>
    <mergeCell ref="A30:C30"/>
    <mergeCell ref="A31:C31"/>
  </mergeCells>
  <printOptions horizontalCentered="1" verticalCentered="1"/>
  <pageMargins left="0.3937007874015748" right="0.3937007874015748" top="0.7874015748031497" bottom="0.3937007874015748" header="0.3937007874015748" footer="0.31496062992125984"/>
  <pageSetup horizontalDpi="1200" verticalDpi="12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2:AX53"/>
  <sheetViews>
    <sheetView view="pageBreakPreview" zoomScaleNormal="75" zoomScaleSheetLayoutView="100" zoomScalePageLayoutView="0" workbookViewId="0" topLeftCell="B4">
      <selection activeCell="B5" sqref="B5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6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2" customFormat="1" ht="19.5" customHeight="1">
      <c r="B2" s="447" t="str">
        <f>plan!B2:N2</f>
        <v> Kierunek Elektrotechnika. Studia niestacjonarne zaoczne II stopnia.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48" t="s">
        <v>207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2"/>
      <c r="P3" s="2"/>
      <c r="X3" s="2"/>
      <c r="Y3" s="2"/>
      <c r="AG3" s="2"/>
      <c r="AH3" s="2"/>
      <c r="AU3" t="s">
        <v>215</v>
      </c>
    </row>
    <row r="4" spans="1:34" ht="19.5" customHeight="1">
      <c r="A4" s="19"/>
      <c r="B4" s="437" t="str">
        <f>plan!B3:N3</f>
        <v>Obowiązuje od roku akad. 2015/2016 zatwierdzony Uchwałą Rady Wydziału w dniu 29.09.2015 r.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51" t="s">
        <v>13</v>
      </c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3" t="s">
        <v>14</v>
      </c>
      <c r="AQ6" s="454"/>
      <c r="AR6" s="454"/>
      <c r="AS6" s="455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34" t="s">
        <v>7</v>
      </c>
      <c r="G7" s="435"/>
      <c r="H7" s="435"/>
      <c r="I7" s="435"/>
      <c r="J7" s="435"/>
      <c r="K7" s="435"/>
      <c r="L7" s="435"/>
      <c r="M7" s="435"/>
      <c r="N7" s="436"/>
      <c r="O7" s="434" t="s">
        <v>8</v>
      </c>
      <c r="P7" s="435"/>
      <c r="Q7" s="435"/>
      <c r="R7" s="435"/>
      <c r="S7" s="435"/>
      <c r="T7" s="435"/>
      <c r="U7" s="435"/>
      <c r="V7" s="435"/>
      <c r="W7" s="436"/>
      <c r="X7" s="434" t="s">
        <v>9</v>
      </c>
      <c r="Y7" s="435"/>
      <c r="Z7" s="435"/>
      <c r="AA7" s="435"/>
      <c r="AB7" s="435"/>
      <c r="AC7" s="435"/>
      <c r="AD7" s="435"/>
      <c r="AE7" s="435"/>
      <c r="AF7" s="436"/>
      <c r="AG7" s="434" t="s">
        <v>10</v>
      </c>
      <c r="AH7" s="435"/>
      <c r="AI7" s="435"/>
      <c r="AJ7" s="435"/>
      <c r="AK7" s="435"/>
      <c r="AL7" s="435"/>
      <c r="AM7" s="435"/>
      <c r="AN7" s="435"/>
      <c r="AO7" s="436"/>
      <c r="AP7" s="456" t="s">
        <v>15</v>
      </c>
      <c r="AQ7" s="457"/>
      <c r="AR7" s="457"/>
      <c r="AS7" s="458"/>
    </row>
    <row r="8" spans="1:45" ht="13.5" thickBot="1">
      <c r="A8" s="9"/>
      <c r="B8" s="303"/>
      <c r="C8" s="304"/>
      <c r="D8" s="305"/>
      <c r="E8" s="304"/>
      <c r="F8" s="306" t="s">
        <v>17</v>
      </c>
      <c r="G8" s="300" t="s">
        <v>33</v>
      </c>
      <c r="H8" s="301" t="s">
        <v>32</v>
      </c>
      <c r="I8" s="302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9" t="s">
        <v>17</v>
      </c>
      <c r="P8" s="300" t="s">
        <v>33</v>
      </c>
      <c r="Q8" s="301" t="s">
        <v>32</v>
      </c>
      <c r="R8" s="302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9" t="s">
        <v>17</v>
      </c>
      <c r="Y8" s="300" t="s">
        <v>33</v>
      </c>
      <c r="Z8" s="301" t="s">
        <v>32</v>
      </c>
      <c r="AA8" s="302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9" t="s">
        <v>17</v>
      </c>
      <c r="AH8" s="300" t="s">
        <v>33</v>
      </c>
      <c r="AI8" s="301" t="s">
        <v>32</v>
      </c>
      <c r="AJ8" s="302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11" t="s">
        <v>78</v>
      </c>
      <c r="B9" s="312" t="s">
        <v>208</v>
      </c>
      <c r="C9" s="308"/>
      <c r="D9" s="313"/>
      <c r="E9" s="308"/>
      <c r="F9" s="307"/>
      <c r="G9" s="309"/>
      <c r="H9" s="313"/>
      <c r="I9" s="353"/>
      <c r="J9" s="441"/>
      <c r="K9" s="441"/>
      <c r="L9" s="441"/>
      <c r="M9" s="441"/>
      <c r="N9" s="442"/>
      <c r="O9" s="286">
        <v>5</v>
      </c>
      <c r="P9" s="309"/>
      <c r="Q9" s="310"/>
      <c r="R9" s="353">
        <v>1</v>
      </c>
      <c r="S9" s="441">
        <v>40</v>
      </c>
      <c r="T9" s="441"/>
      <c r="U9" s="441"/>
      <c r="V9" s="441"/>
      <c r="W9" s="442"/>
      <c r="X9" s="352">
        <v>12</v>
      </c>
      <c r="Y9" s="307"/>
      <c r="Z9" s="310"/>
      <c r="AA9" s="353">
        <v>1</v>
      </c>
      <c r="AB9" s="441">
        <v>104</v>
      </c>
      <c r="AC9" s="441"/>
      <c r="AD9" s="441"/>
      <c r="AE9" s="441"/>
      <c r="AF9" s="442"/>
      <c r="AG9" s="352">
        <v>2</v>
      </c>
      <c r="AH9" s="307"/>
      <c r="AI9" s="310"/>
      <c r="AJ9" s="353"/>
      <c r="AK9" s="441">
        <v>24</v>
      </c>
      <c r="AL9" s="441"/>
      <c r="AM9" s="441"/>
      <c r="AN9" s="441"/>
      <c r="AO9" s="442"/>
      <c r="AP9" s="286">
        <f>SUM(AP10:AP13)</f>
        <v>19</v>
      </c>
      <c r="AQ9" s="307">
        <f>SUM(AQ10:AQ13)</f>
        <v>8</v>
      </c>
      <c r="AR9" s="307">
        <f>SUM(AR10:AR13)</f>
        <v>12</v>
      </c>
      <c r="AS9" s="308">
        <f>SUM(AS10:AS13)</f>
        <v>168</v>
      </c>
    </row>
    <row r="10" spans="1:45" s="42" customFormat="1" ht="12.75">
      <c r="A10" s="30" t="s">
        <v>84</v>
      </c>
      <c r="B10" s="38" t="s">
        <v>119</v>
      </c>
      <c r="C10" s="86" t="str">
        <f>"Enz2-"&amp;$AU$3&amp;"-"&amp;A10&amp;"-"&amp;IF(COUNTA(F10)&lt;&gt;0,$F$7,IF(COUNTA(O10)&lt;&gt;0,$O$7,IF(COUNTA(X10)&lt;&gt;0,$X$7,IF(COUNTA(AG10)&lt;&gt;0,$AG$7,""))))</f>
        <v>Enz2-PUE-15c-II</v>
      </c>
      <c r="D10" s="110" t="s">
        <v>203</v>
      </c>
      <c r="E10" s="99" t="s">
        <v>28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5</v>
      </c>
      <c r="P10" s="49">
        <v>2</v>
      </c>
      <c r="Q10" s="65">
        <v>0</v>
      </c>
      <c r="R10" s="73" t="s">
        <v>37</v>
      </c>
      <c r="S10" s="49">
        <v>24</v>
      </c>
      <c r="T10" s="26">
        <v>16</v>
      </c>
      <c r="U10" s="26"/>
      <c r="V10" s="26"/>
      <c r="W10" s="54"/>
      <c r="X10" s="49">
        <v>3</v>
      </c>
      <c r="Y10" s="49">
        <v>1</v>
      </c>
      <c r="Z10" s="65">
        <v>3</v>
      </c>
      <c r="AA10" s="73"/>
      <c r="AB10" s="49"/>
      <c r="AC10" s="26"/>
      <c r="AD10" s="26"/>
      <c r="AE10" s="26">
        <v>20</v>
      </c>
      <c r="AF10" s="54"/>
      <c r="AG10" s="49"/>
      <c r="AH10" s="49"/>
      <c r="AI10" s="65"/>
      <c r="AJ10" s="73"/>
      <c r="AK10" s="49"/>
      <c r="AL10" s="26"/>
      <c r="AM10" s="26"/>
      <c r="AN10" s="26"/>
      <c r="AO10" s="54"/>
      <c r="AP10" s="62">
        <f aca="true" t="shared" si="0" ref="AP10:AR13">SUM(F10,O10,X10,AG10)</f>
        <v>8</v>
      </c>
      <c r="AQ10" s="35">
        <f t="shared" si="0"/>
        <v>3</v>
      </c>
      <c r="AR10" s="35">
        <f t="shared" si="0"/>
        <v>3</v>
      </c>
      <c r="AS10" s="50">
        <f>SUM(J10:N10,S10:W10,AB10:AF10,AK10:AO10)</f>
        <v>60</v>
      </c>
    </row>
    <row r="11" spans="1:45" s="42" customFormat="1" ht="12.75">
      <c r="A11" s="30" t="s">
        <v>79</v>
      </c>
      <c r="B11" s="39" t="s">
        <v>236</v>
      </c>
      <c r="C11" s="114" t="str">
        <f>"Enz2-"&amp;$AU$3&amp;"-"&amp;A11&amp;"-"&amp;IF(COUNTA(F11)&lt;&gt;0,$F$7,IF(COUNTA(O11)&lt;&gt;0,$O$7,IF(COUNTA(X11)&lt;&gt;0,$X$7,IF(COUNTA(AG11)&lt;&gt;0,$AG$7,""))))</f>
        <v>Enz2-PUE-16c-III</v>
      </c>
      <c r="D11" s="111" t="s">
        <v>203</v>
      </c>
      <c r="E11" s="96" t="s">
        <v>28</v>
      </c>
      <c r="F11" s="66"/>
      <c r="G11" s="60"/>
      <c r="H11" s="67"/>
      <c r="I11" s="74"/>
      <c r="J11" s="60"/>
      <c r="K11" s="27"/>
      <c r="L11" s="27"/>
      <c r="M11" s="27"/>
      <c r="N11" s="68"/>
      <c r="O11" s="60"/>
      <c r="P11" s="60">
        <v>1</v>
      </c>
      <c r="Q11" s="67">
        <v>3</v>
      </c>
      <c r="R11" s="74"/>
      <c r="S11" s="60"/>
      <c r="T11" s="27"/>
      <c r="U11" s="27"/>
      <c r="V11" s="27"/>
      <c r="W11" s="68"/>
      <c r="X11" s="60">
        <v>3</v>
      </c>
      <c r="Y11" s="60"/>
      <c r="Z11" s="67"/>
      <c r="AA11" s="74"/>
      <c r="AB11" s="60"/>
      <c r="AC11" s="27"/>
      <c r="AD11" s="27">
        <v>24</v>
      </c>
      <c r="AE11" s="27"/>
      <c r="AF11" s="68"/>
      <c r="AG11" s="60"/>
      <c r="AH11" s="60"/>
      <c r="AI11" s="67"/>
      <c r="AJ11" s="74"/>
      <c r="AK11" s="60"/>
      <c r="AL11" s="27"/>
      <c r="AM11" s="27"/>
      <c r="AN11" s="27"/>
      <c r="AO11" s="68"/>
      <c r="AP11" s="60">
        <f t="shared" si="0"/>
        <v>3</v>
      </c>
      <c r="AQ11" s="29">
        <f t="shared" si="0"/>
        <v>1</v>
      </c>
      <c r="AR11" s="29">
        <f t="shared" si="0"/>
        <v>3</v>
      </c>
      <c r="AS11" s="78">
        <f>SUM(J11:N11,S11:W11,AB11:AF11,AK11:AO11)</f>
        <v>24</v>
      </c>
    </row>
    <row r="12" spans="1:45" s="42" customFormat="1" ht="12.75">
      <c r="A12" s="30" t="s">
        <v>80</v>
      </c>
      <c r="B12" s="48" t="s">
        <v>120</v>
      </c>
      <c r="C12" s="115" t="str">
        <f>"Enz2-"&amp;$AU$3&amp;"-"&amp;A12&amp;"-"&amp;IF(COUNTA(F12)&lt;&gt;0,$F$7,IF(COUNTA(O12)&lt;&gt;0,$O$7,IF(COUNTA(X12)&lt;&gt;0,$X$7,IF(COUNTA(AG12)&lt;&gt;0,$AG$7,""))))</f>
        <v>Enz2-PUE-17c-III</v>
      </c>
      <c r="D12" s="109" t="s">
        <v>198</v>
      </c>
      <c r="E12" s="97" t="s">
        <v>28</v>
      </c>
      <c r="F12" s="61"/>
      <c r="G12" s="62"/>
      <c r="H12" s="63"/>
      <c r="I12" s="72"/>
      <c r="J12" s="53"/>
      <c r="K12" s="26"/>
      <c r="L12" s="26"/>
      <c r="M12" s="26"/>
      <c r="N12" s="54"/>
      <c r="O12" s="61"/>
      <c r="P12" s="62">
        <v>2</v>
      </c>
      <c r="Q12" s="63">
        <v>0</v>
      </c>
      <c r="R12" s="72"/>
      <c r="S12" s="53"/>
      <c r="T12" s="26"/>
      <c r="U12" s="26"/>
      <c r="V12" s="26"/>
      <c r="W12" s="54"/>
      <c r="X12" s="61">
        <v>6</v>
      </c>
      <c r="Y12" s="62">
        <v>1</v>
      </c>
      <c r="Z12" s="63">
        <v>3</v>
      </c>
      <c r="AA12" s="72" t="s">
        <v>37</v>
      </c>
      <c r="AB12" s="53">
        <v>24</v>
      </c>
      <c r="AC12" s="26"/>
      <c r="AD12" s="26"/>
      <c r="AE12" s="26">
        <v>24</v>
      </c>
      <c r="AF12" s="54">
        <v>12</v>
      </c>
      <c r="AG12" s="61"/>
      <c r="AH12" s="62"/>
      <c r="AI12" s="63"/>
      <c r="AJ12" s="72"/>
      <c r="AK12" s="53"/>
      <c r="AL12" s="26"/>
      <c r="AM12" s="26"/>
      <c r="AN12" s="26"/>
      <c r="AO12" s="54"/>
      <c r="AP12" s="55">
        <f t="shared" si="0"/>
        <v>6</v>
      </c>
      <c r="AQ12" s="26">
        <f t="shared" si="0"/>
        <v>3</v>
      </c>
      <c r="AR12" s="49">
        <f t="shared" si="0"/>
        <v>3</v>
      </c>
      <c r="AS12" s="50">
        <f>SUM(J12:N12,S12:W12,AB12:AF12,AK12:AO12)</f>
        <v>60</v>
      </c>
    </row>
    <row r="13" spans="1:50" s="42" customFormat="1" ht="13.5" thickBot="1">
      <c r="A13" s="321" t="s">
        <v>81</v>
      </c>
      <c r="B13" s="322" t="s">
        <v>121</v>
      </c>
      <c r="C13" s="373" t="str">
        <f>"Enz2-"&amp;$AU$3&amp;"-"&amp;A13&amp;"-"&amp;IF(COUNTA(F13)&lt;&gt;0,$F$7,IF(COUNTA(O13)&lt;&gt;0,$O$7,IF(COUNTA(X13)&lt;&gt;0,$X$7,IF(COUNTA(AG13)&lt;&gt;0,$AG$7,""))))</f>
        <v>Enz2-PUE-18c-IV</v>
      </c>
      <c r="D13" s="374" t="s">
        <v>199</v>
      </c>
      <c r="E13" s="375" t="s">
        <v>28</v>
      </c>
      <c r="F13" s="369"/>
      <c r="G13" s="366"/>
      <c r="H13" s="370"/>
      <c r="I13" s="371"/>
      <c r="J13" s="372"/>
      <c r="K13" s="367"/>
      <c r="L13" s="367"/>
      <c r="M13" s="367"/>
      <c r="N13" s="368"/>
      <c r="O13" s="369"/>
      <c r="P13" s="366"/>
      <c r="Q13" s="370"/>
      <c r="R13" s="371"/>
      <c r="S13" s="366"/>
      <c r="T13" s="367"/>
      <c r="U13" s="367"/>
      <c r="V13" s="367"/>
      <c r="W13" s="368"/>
      <c r="X13" s="369"/>
      <c r="Y13" s="366">
        <v>1</v>
      </c>
      <c r="Z13" s="370">
        <v>3</v>
      </c>
      <c r="AA13" s="371"/>
      <c r="AB13" s="366"/>
      <c r="AC13" s="367"/>
      <c r="AD13" s="367"/>
      <c r="AE13" s="367"/>
      <c r="AF13" s="368"/>
      <c r="AG13" s="369">
        <v>2</v>
      </c>
      <c r="AH13" s="366"/>
      <c r="AI13" s="370"/>
      <c r="AJ13" s="371"/>
      <c r="AK13" s="366"/>
      <c r="AL13" s="367"/>
      <c r="AM13" s="367">
        <v>24</v>
      </c>
      <c r="AN13" s="367"/>
      <c r="AO13" s="368"/>
      <c r="AP13" s="51">
        <f t="shared" si="0"/>
        <v>2</v>
      </c>
      <c r="AQ13" s="317">
        <f t="shared" si="0"/>
        <v>1</v>
      </c>
      <c r="AR13" s="314">
        <f t="shared" si="0"/>
        <v>3</v>
      </c>
      <c r="AS13" s="52">
        <f>SUM(J13:N13,S13:W13,AB13:AF13,AK13:AO13)</f>
        <v>24</v>
      </c>
      <c r="AU13" s="158" t="str">
        <f>AP8</f>
        <v>ECTS</v>
      </c>
      <c r="AV13" s="161" t="str">
        <f>AQ8</f>
        <v>ECTS(n)</v>
      </c>
      <c r="AW13" s="161" t="str">
        <f>AR8</f>
        <v>ECTS(p)</v>
      </c>
      <c r="AX13" s="158" t="str">
        <f>AS8</f>
        <v>godz.</v>
      </c>
    </row>
    <row r="14" spans="1:50" s="42" customFormat="1" ht="30" customHeight="1" thickBot="1">
      <c r="A14" s="311" t="s">
        <v>110</v>
      </c>
      <c r="B14" s="334" t="s">
        <v>334</v>
      </c>
      <c r="C14" s="335"/>
      <c r="D14" s="336"/>
      <c r="E14" s="337"/>
      <c r="F14" s="338"/>
      <c r="G14" s="332"/>
      <c r="H14" s="333"/>
      <c r="I14" s="354"/>
      <c r="J14" s="462"/>
      <c r="K14" s="462"/>
      <c r="L14" s="462"/>
      <c r="M14" s="462"/>
      <c r="N14" s="463"/>
      <c r="O14" s="328"/>
      <c r="P14" s="332"/>
      <c r="Q14" s="333"/>
      <c r="R14" s="354"/>
      <c r="S14" s="462"/>
      <c r="T14" s="462"/>
      <c r="U14" s="462"/>
      <c r="V14" s="462"/>
      <c r="W14" s="463"/>
      <c r="X14" s="328">
        <v>10</v>
      </c>
      <c r="Y14" s="332"/>
      <c r="Z14" s="333"/>
      <c r="AA14" s="354">
        <v>1</v>
      </c>
      <c r="AB14" s="462">
        <v>72</v>
      </c>
      <c r="AC14" s="462"/>
      <c r="AD14" s="462"/>
      <c r="AE14" s="462"/>
      <c r="AF14" s="463"/>
      <c r="AG14" s="338">
        <v>4</v>
      </c>
      <c r="AH14" s="332"/>
      <c r="AI14" s="333"/>
      <c r="AJ14" s="381"/>
      <c r="AK14" s="465">
        <v>72</v>
      </c>
      <c r="AL14" s="462"/>
      <c r="AM14" s="462"/>
      <c r="AN14" s="462"/>
      <c r="AO14" s="463"/>
      <c r="AP14" s="328">
        <f>SUM(X14,AG14)</f>
        <v>14</v>
      </c>
      <c r="AQ14" s="329">
        <f>SUM(AQ15:AQ22)</f>
        <v>16</v>
      </c>
      <c r="AR14" s="330">
        <f>SUM(AR15:AR22)</f>
        <v>14</v>
      </c>
      <c r="AS14" s="331">
        <v>144</v>
      </c>
      <c r="AU14" s="159">
        <f>SUM(AP15:AP18,AP24:AP25)</f>
        <v>16</v>
      </c>
      <c r="AV14" s="159">
        <f>SUM(AQ15:AQ18,AQ24:AQ25)</f>
        <v>10</v>
      </c>
      <c r="AW14" s="159">
        <f>SUM(AR15:AR18,AR24:AR25)</f>
        <v>8</v>
      </c>
      <c r="AX14" s="159">
        <f>SUM(AS15:AS18,AS24:AS25)</f>
        <v>192</v>
      </c>
    </row>
    <row r="15" spans="1:50" s="42" customFormat="1" ht="12.75">
      <c r="A15" s="30" t="s">
        <v>82</v>
      </c>
      <c r="B15" s="38" t="s">
        <v>122</v>
      </c>
      <c r="C15" s="117" t="str">
        <f aca="true" t="shared" si="1" ref="C15:C22">"Enz2-"&amp;$AU$3&amp;"-"&amp;A15&amp;"-"&amp;IF(COUNTA(F15)&lt;&gt;0,$F$7,IF(COUNTA(O15)&lt;&gt;0,$O$7,IF(COUNTA(X15)&lt;&gt;0,$X$7,IF(COUNTA(AG15)&lt;&gt;0,$AG$7,""))))</f>
        <v>Enz2-PUE-19c-III</v>
      </c>
      <c r="D15" s="110" t="s">
        <v>201</v>
      </c>
      <c r="E15" s="99" t="s">
        <v>28</v>
      </c>
      <c r="F15" s="55"/>
      <c r="G15" s="49"/>
      <c r="H15" s="65"/>
      <c r="I15" s="73"/>
      <c r="J15" s="49"/>
      <c r="K15" s="26"/>
      <c r="L15" s="26"/>
      <c r="M15" s="26"/>
      <c r="N15" s="54"/>
      <c r="O15" s="49"/>
      <c r="P15" s="49"/>
      <c r="Q15" s="65"/>
      <c r="R15" s="73"/>
      <c r="S15" s="49"/>
      <c r="T15" s="26"/>
      <c r="U15" s="26"/>
      <c r="V15" s="26"/>
      <c r="W15" s="54"/>
      <c r="X15" s="49">
        <v>6</v>
      </c>
      <c r="Y15" s="49">
        <v>2</v>
      </c>
      <c r="Z15" s="65">
        <v>1</v>
      </c>
      <c r="AA15" s="73" t="s">
        <v>37</v>
      </c>
      <c r="AB15" s="49">
        <v>12</v>
      </c>
      <c r="AC15" s="26"/>
      <c r="AD15" s="26">
        <v>12</v>
      </c>
      <c r="AE15" s="26"/>
      <c r="AF15" s="54">
        <v>12</v>
      </c>
      <c r="AG15" s="49"/>
      <c r="AH15" s="49"/>
      <c r="AI15" s="65"/>
      <c r="AJ15" s="73"/>
      <c r="AK15" s="49"/>
      <c r="AL15" s="26"/>
      <c r="AM15" s="26"/>
      <c r="AN15" s="26"/>
      <c r="AO15" s="54"/>
      <c r="AP15" s="102">
        <f aca="true" t="shared" si="2" ref="AP15:AP22">SUM(F15,O15,X15,AG15)</f>
        <v>6</v>
      </c>
      <c r="AQ15" s="35">
        <f aca="true" t="shared" si="3" ref="AQ15:AQ22">SUM(G15,P15,Y15,AH15)</f>
        <v>2</v>
      </c>
      <c r="AR15" s="35">
        <f aca="true" t="shared" si="4" ref="AR15:AR22">SUM(H15,Q15,Z15,AI15)</f>
        <v>1</v>
      </c>
      <c r="AS15" s="50">
        <f aca="true" t="shared" si="5" ref="AS15:AS22">SUM(J15:N15,S15:W15,AB15:AF15,AK15:AO15)</f>
        <v>36</v>
      </c>
      <c r="AX15" s="159">
        <f>SUM(AS9,AX14)</f>
        <v>360</v>
      </c>
    </row>
    <row r="16" spans="1:45" s="42" customFormat="1" ht="12.75">
      <c r="A16" s="30" t="s">
        <v>83</v>
      </c>
      <c r="B16" s="39" t="s">
        <v>123</v>
      </c>
      <c r="C16" s="118" t="str">
        <f t="shared" si="1"/>
        <v>Enz2-PUE-20c-IV</v>
      </c>
      <c r="D16" s="111" t="s">
        <v>200</v>
      </c>
      <c r="E16" s="96" t="s">
        <v>28</v>
      </c>
      <c r="F16" s="66"/>
      <c r="G16" s="60"/>
      <c r="H16" s="67"/>
      <c r="I16" s="74"/>
      <c r="J16" s="60"/>
      <c r="K16" s="27"/>
      <c r="L16" s="27"/>
      <c r="M16" s="27"/>
      <c r="N16" s="68"/>
      <c r="O16" s="60"/>
      <c r="P16" s="60"/>
      <c r="Q16" s="67"/>
      <c r="R16" s="74"/>
      <c r="S16" s="60"/>
      <c r="T16" s="27"/>
      <c r="U16" s="27"/>
      <c r="V16" s="27"/>
      <c r="W16" s="68"/>
      <c r="X16" s="60"/>
      <c r="Y16" s="60">
        <v>2</v>
      </c>
      <c r="Z16" s="67">
        <v>2</v>
      </c>
      <c r="AA16" s="74"/>
      <c r="AB16" s="60"/>
      <c r="AC16" s="27"/>
      <c r="AD16" s="27"/>
      <c r="AE16" s="27"/>
      <c r="AF16" s="68"/>
      <c r="AG16" s="60">
        <v>2</v>
      </c>
      <c r="AH16" s="60"/>
      <c r="AI16" s="67"/>
      <c r="AJ16" s="74"/>
      <c r="AK16" s="60">
        <v>12</v>
      </c>
      <c r="AL16" s="27"/>
      <c r="AM16" s="27"/>
      <c r="AN16" s="27">
        <v>24</v>
      </c>
      <c r="AO16" s="68"/>
      <c r="AP16" s="103">
        <f t="shared" si="2"/>
        <v>2</v>
      </c>
      <c r="AQ16" s="29">
        <f t="shared" si="3"/>
        <v>2</v>
      </c>
      <c r="AR16" s="29">
        <f t="shared" si="4"/>
        <v>2</v>
      </c>
      <c r="AS16" s="78">
        <f t="shared" si="5"/>
        <v>36</v>
      </c>
    </row>
    <row r="17" spans="1:45" s="42" customFormat="1" ht="12.75">
      <c r="A17" s="30" t="s">
        <v>85</v>
      </c>
      <c r="B17" s="39" t="s">
        <v>124</v>
      </c>
      <c r="C17" s="118" t="str">
        <f t="shared" si="1"/>
        <v>Enz2-PUE-21c-IV</v>
      </c>
      <c r="D17" s="111" t="s">
        <v>201</v>
      </c>
      <c r="E17" s="96" t="s">
        <v>28</v>
      </c>
      <c r="F17" s="66"/>
      <c r="G17" s="60"/>
      <c r="H17" s="67"/>
      <c r="I17" s="74"/>
      <c r="J17" s="60"/>
      <c r="K17" s="27"/>
      <c r="L17" s="27"/>
      <c r="M17" s="27"/>
      <c r="N17" s="68"/>
      <c r="O17" s="60"/>
      <c r="P17" s="60"/>
      <c r="Q17" s="67"/>
      <c r="R17" s="74"/>
      <c r="S17" s="60"/>
      <c r="T17" s="27"/>
      <c r="U17" s="27"/>
      <c r="V17" s="27"/>
      <c r="W17" s="68"/>
      <c r="X17" s="60"/>
      <c r="Y17" s="60">
        <v>2</v>
      </c>
      <c r="Z17" s="67">
        <v>1</v>
      </c>
      <c r="AA17" s="74"/>
      <c r="AB17" s="60"/>
      <c r="AC17" s="27"/>
      <c r="AD17" s="27"/>
      <c r="AE17" s="27"/>
      <c r="AF17" s="68"/>
      <c r="AG17" s="60">
        <v>2</v>
      </c>
      <c r="AH17" s="60"/>
      <c r="AI17" s="67"/>
      <c r="AJ17" s="74"/>
      <c r="AK17" s="60">
        <v>12</v>
      </c>
      <c r="AL17" s="27"/>
      <c r="AM17" s="27">
        <v>12</v>
      </c>
      <c r="AN17" s="27"/>
      <c r="AO17" s="68">
        <v>12</v>
      </c>
      <c r="AP17" s="103">
        <f t="shared" si="2"/>
        <v>2</v>
      </c>
      <c r="AQ17" s="29">
        <f t="shared" si="3"/>
        <v>2</v>
      </c>
      <c r="AR17" s="29">
        <f t="shared" si="4"/>
        <v>1</v>
      </c>
      <c r="AS17" s="78">
        <f t="shared" si="5"/>
        <v>36</v>
      </c>
    </row>
    <row r="18" spans="1:45" s="42" customFormat="1" ht="12.75">
      <c r="A18" s="30" t="s">
        <v>86</v>
      </c>
      <c r="B18" s="39" t="s">
        <v>125</v>
      </c>
      <c r="C18" s="118" t="str">
        <f t="shared" si="1"/>
        <v>Enz2-PUE-22c-IV</v>
      </c>
      <c r="D18" s="111" t="s">
        <v>202</v>
      </c>
      <c r="E18" s="96" t="s">
        <v>28</v>
      </c>
      <c r="F18" s="66"/>
      <c r="G18" s="60"/>
      <c r="H18" s="67"/>
      <c r="I18" s="74"/>
      <c r="J18" s="60"/>
      <c r="K18" s="27"/>
      <c r="L18" s="27"/>
      <c r="M18" s="27"/>
      <c r="N18" s="68"/>
      <c r="O18" s="60"/>
      <c r="P18" s="60"/>
      <c r="Q18" s="67"/>
      <c r="R18" s="74"/>
      <c r="S18" s="60"/>
      <c r="T18" s="27"/>
      <c r="U18" s="27"/>
      <c r="V18" s="27"/>
      <c r="W18" s="68"/>
      <c r="X18" s="60"/>
      <c r="Y18" s="60">
        <v>2</v>
      </c>
      <c r="Z18" s="67">
        <v>2</v>
      </c>
      <c r="AA18" s="74"/>
      <c r="AB18" s="60"/>
      <c r="AC18" s="27"/>
      <c r="AD18" s="27"/>
      <c r="AE18" s="27"/>
      <c r="AF18" s="68"/>
      <c r="AG18" s="60">
        <v>2</v>
      </c>
      <c r="AH18" s="60"/>
      <c r="AI18" s="67"/>
      <c r="AJ18" s="74"/>
      <c r="AK18" s="60">
        <v>12</v>
      </c>
      <c r="AL18" s="27"/>
      <c r="AM18" s="27">
        <v>24</v>
      </c>
      <c r="AN18" s="27"/>
      <c r="AO18" s="68"/>
      <c r="AP18" s="103">
        <f t="shared" si="2"/>
        <v>2</v>
      </c>
      <c r="AQ18" s="29">
        <f t="shared" si="3"/>
        <v>2</v>
      </c>
      <c r="AR18" s="29">
        <f t="shared" si="4"/>
        <v>2</v>
      </c>
      <c r="AS18" s="78">
        <f t="shared" si="5"/>
        <v>36</v>
      </c>
    </row>
    <row r="19" spans="1:45" s="42" customFormat="1" ht="12.75">
      <c r="A19" s="30" t="s">
        <v>87</v>
      </c>
      <c r="B19" s="404" t="s">
        <v>126</v>
      </c>
      <c r="C19" s="117" t="str">
        <f t="shared" si="1"/>
        <v>Enz2-PUE-23c-III</v>
      </c>
      <c r="D19" s="110" t="s">
        <v>336</v>
      </c>
      <c r="E19" s="99" t="s">
        <v>28</v>
      </c>
      <c r="F19" s="55"/>
      <c r="G19" s="49"/>
      <c r="H19" s="65"/>
      <c r="I19" s="73"/>
      <c r="J19" s="49"/>
      <c r="K19" s="26"/>
      <c r="L19" s="26"/>
      <c r="M19" s="26"/>
      <c r="N19" s="54"/>
      <c r="O19" s="49"/>
      <c r="P19" s="49"/>
      <c r="Q19" s="65"/>
      <c r="R19" s="73"/>
      <c r="S19" s="49"/>
      <c r="T19" s="26"/>
      <c r="U19" s="26"/>
      <c r="V19" s="26"/>
      <c r="W19" s="54"/>
      <c r="X19" s="49">
        <v>4</v>
      </c>
      <c r="Y19" s="49">
        <v>2</v>
      </c>
      <c r="Z19" s="65">
        <v>2</v>
      </c>
      <c r="AA19" s="73"/>
      <c r="AB19" s="49">
        <v>12</v>
      </c>
      <c r="AC19" s="26"/>
      <c r="AD19" s="26">
        <v>24</v>
      </c>
      <c r="AE19" s="26"/>
      <c r="AF19" s="54"/>
      <c r="AG19" s="49"/>
      <c r="AH19" s="49"/>
      <c r="AI19" s="65"/>
      <c r="AJ19" s="73"/>
      <c r="AK19" s="49"/>
      <c r="AL19" s="26"/>
      <c r="AM19" s="26"/>
      <c r="AN19" s="26"/>
      <c r="AO19" s="54"/>
      <c r="AP19" s="102">
        <f t="shared" si="2"/>
        <v>4</v>
      </c>
      <c r="AQ19" s="35">
        <f t="shared" si="3"/>
        <v>2</v>
      </c>
      <c r="AR19" s="35">
        <f t="shared" si="4"/>
        <v>2</v>
      </c>
      <c r="AS19" s="50">
        <f t="shared" si="5"/>
        <v>36</v>
      </c>
    </row>
    <row r="20" spans="1:45" s="42" customFormat="1" ht="25.5">
      <c r="A20" s="30" t="s">
        <v>88</v>
      </c>
      <c r="B20" s="405" t="s">
        <v>196</v>
      </c>
      <c r="C20" s="118" t="str">
        <f t="shared" si="1"/>
        <v>Enz2-PUE-24c-III</v>
      </c>
      <c r="D20" s="111" t="s">
        <v>270</v>
      </c>
      <c r="E20" s="96" t="s">
        <v>28</v>
      </c>
      <c r="F20" s="66"/>
      <c r="G20" s="60"/>
      <c r="H20" s="67"/>
      <c r="I20" s="74"/>
      <c r="J20" s="60"/>
      <c r="K20" s="27"/>
      <c r="L20" s="27"/>
      <c r="M20" s="27"/>
      <c r="N20" s="68"/>
      <c r="O20" s="60"/>
      <c r="P20" s="60"/>
      <c r="Q20" s="67"/>
      <c r="R20" s="74"/>
      <c r="S20" s="60"/>
      <c r="T20" s="27"/>
      <c r="U20" s="27"/>
      <c r="V20" s="27"/>
      <c r="W20" s="68"/>
      <c r="X20" s="60">
        <v>4</v>
      </c>
      <c r="Y20" s="60">
        <v>2</v>
      </c>
      <c r="Z20" s="67">
        <v>2</v>
      </c>
      <c r="AA20" s="74"/>
      <c r="AB20" s="60">
        <v>12</v>
      </c>
      <c r="AC20" s="27"/>
      <c r="AD20" s="27">
        <v>24</v>
      </c>
      <c r="AE20" s="27"/>
      <c r="AF20" s="68"/>
      <c r="AG20" s="60"/>
      <c r="AH20" s="60"/>
      <c r="AI20" s="67"/>
      <c r="AJ20" s="74"/>
      <c r="AK20" s="60"/>
      <c r="AL20" s="27"/>
      <c r="AM20" s="27"/>
      <c r="AN20" s="27"/>
      <c r="AO20" s="68"/>
      <c r="AP20" s="103">
        <f t="shared" si="2"/>
        <v>4</v>
      </c>
      <c r="AQ20" s="29">
        <f t="shared" si="3"/>
        <v>2</v>
      </c>
      <c r="AR20" s="29">
        <f t="shared" si="4"/>
        <v>2</v>
      </c>
      <c r="AS20" s="78">
        <f t="shared" si="5"/>
        <v>36</v>
      </c>
    </row>
    <row r="21" spans="1:45" s="42" customFormat="1" ht="12.75">
      <c r="A21" s="30" t="s">
        <v>89</v>
      </c>
      <c r="B21" s="404" t="s">
        <v>127</v>
      </c>
      <c r="C21" s="117" t="str">
        <f t="shared" si="1"/>
        <v>Enz2-PUE-25c-IV</v>
      </c>
      <c r="D21" s="109" t="s">
        <v>337</v>
      </c>
      <c r="E21" s="97" t="s">
        <v>28</v>
      </c>
      <c r="F21" s="61"/>
      <c r="G21" s="62"/>
      <c r="H21" s="63"/>
      <c r="I21" s="72"/>
      <c r="J21" s="53"/>
      <c r="K21" s="26"/>
      <c r="L21" s="26"/>
      <c r="M21" s="26"/>
      <c r="N21" s="54"/>
      <c r="O21" s="61"/>
      <c r="P21" s="62"/>
      <c r="Q21" s="63"/>
      <c r="R21" s="72"/>
      <c r="S21" s="53"/>
      <c r="T21" s="26"/>
      <c r="U21" s="26"/>
      <c r="V21" s="26"/>
      <c r="W21" s="54"/>
      <c r="X21" s="61"/>
      <c r="Y21" s="62">
        <v>2</v>
      </c>
      <c r="Z21" s="63">
        <v>1</v>
      </c>
      <c r="AA21" s="72"/>
      <c r="AB21" s="53"/>
      <c r="AC21" s="26"/>
      <c r="AD21" s="26"/>
      <c r="AE21" s="26"/>
      <c r="AF21" s="54"/>
      <c r="AG21" s="61">
        <v>2</v>
      </c>
      <c r="AH21" s="62"/>
      <c r="AI21" s="63"/>
      <c r="AJ21" s="72"/>
      <c r="AK21" s="53">
        <v>12</v>
      </c>
      <c r="AL21" s="26"/>
      <c r="AM21" s="26">
        <v>12</v>
      </c>
      <c r="AN21" s="26"/>
      <c r="AO21" s="54">
        <v>12</v>
      </c>
      <c r="AP21" s="104">
        <f t="shared" si="2"/>
        <v>2</v>
      </c>
      <c r="AQ21" s="26">
        <f t="shared" si="3"/>
        <v>2</v>
      </c>
      <c r="AR21" s="49">
        <f t="shared" si="4"/>
        <v>1</v>
      </c>
      <c r="AS21" s="50">
        <f t="shared" si="5"/>
        <v>36</v>
      </c>
    </row>
    <row r="22" spans="1:45" s="42" customFormat="1" ht="26.25" thickBot="1">
      <c r="A22" s="321" t="s">
        <v>90</v>
      </c>
      <c r="B22" s="406" t="s">
        <v>197</v>
      </c>
      <c r="C22" s="377" t="str">
        <f t="shared" si="1"/>
        <v>Enz2-PUE-26c-III</v>
      </c>
      <c r="D22" s="374" t="s">
        <v>203</v>
      </c>
      <c r="E22" s="375" t="s">
        <v>28</v>
      </c>
      <c r="F22" s="369"/>
      <c r="G22" s="366"/>
      <c r="H22" s="370"/>
      <c r="I22" s="371"/>
      <c r="J22" s="372"/>
      <c r="K22" s="367"/>
      <c r="L22" s="367"/>
      <c r="M22" s="367"/>
      <c r="N22" s="368"/>
      <c r="O22" s="369"/>
      <c r="P22" s="366"/>
      <c r="Q22" s="370"/>
      <c r="R22" s="371"/>
      <c r="S22" s="366"/>
      <c r="T22" s="367"/>
      <c r="U22" s="367"/>
      <c r="V22" s="367"/>
      <c r="W22" s="368"/>
      <c r="X22" s="369">
        <v>6</v>
      </c>
      <c r="Y22" s="366">
        <v>2</v>
      </c>
      <c r="Z22" s="370">
        <v>3</v>
      </c>
      <c r="AA22" s="371" t="s">
        <v>37</v>
      </c>
      <c r="AB22" s="366">
        <v>12</v>
      </c>
      <c r="AC22" s="367"/>
      <c r="AD22" s="367">
        <v>24</v>
      </c>
      <c r="AE22" s="367"/>
      <c r="AF22" s="368"/>
      <c r="AG22" s="369"/>
      <c r="AH22" s="366"/>
      <c r="AI22" s="370"/>
      <c r="AJ22" s="371"/>
      <c r="AK22" s="366"/>
      <c r="AL22" s="367"/>
      <c r="AM22" s="367"/>
      <c r="AN22" s="367"/>
      <c r="AO22" s="368"/>
      <c r="AP22" s="376">
        <f t="shared" si="2"/>
        <v>6</v>
      </c>
      <c r="AQ22" s="340">
        <f t="shared" si="3"/>
        <v>2</v>
      </c>
      <c r="AR22" s="51">
        <f t="shared" si="4"/>
        <v>3</v>
      </c>
      <c r="AS22" s="52">
        <f t="shared" si="5"/>
        <v>36</v>
      </c>
    </row>
    <row r="23" spans="1:45" s="42" customFormat="1" ht="30" customHeight="1" thickBot="1">
      <c r="A23" s="311" t="s">
        <v>64</v>
      </c>
      <c r="B23" s="334" t="s">
        <v>335</v>
      </c>
      <c r="C23" s="335"/>
      <c r="D23" s="336"/>
      <c r="E23" s="337"/>
      <c r="F23" s="338"/>
      <c r="G23" s="332"/>
      <c r="H23" s="333"/>
      <c r="I23" s="354"/>
      <c r="J23" s="462"/>
      <c r="K23" s="462"/>
      <c r="L23" s="462"/>
      <c r="M23" s="462"/>
      <c r="N23" s="463"/>
      <c r="O23" s="338"/>
      <c r="P23" s="332"/>
      <c r="Q23" s="333"/>
      <c r="R23" s="354"/>
      <c r="S23" s="462"/>
      <c r="T23" s="462"/>
      <c r="U23" s="462"/>
      <c r="V23" s="462"/>
      <c r="W23" s="463"/>
      <c r="X23" s="338"/>
      <c r="Y23" s="332"/>
      <c r="Z23" s="333"/>
      <c r="AA23" s="354"/>
      <c r="AB23" s="462"/>
      <c r="AC23" s="462"/>
      <c r="AD23" s="462"/>
      <c r="AE23" s="462"/>
      <c r="AF23" s="463"/>
      <c r="AG23" s="380">
        <v>4</v>
      </c>
      <c r="AH23" s="364"/>
      <c r="AI23" s="333"/>
      <c r="AJ23" s="354"/>
      <c r="AK23" s="462">
        <v>48</v>
      </c>
      <c r="AL23" s="462"/>
      <c r="AM23" s="462"/>
      <c r="AN23" s="462"/>
      <c r="AO23" s="463"/>
      <c r="AP23" s="328">
        <f>SUM(AG23)</f>
        <v>4</v>
      </c>
      <c r="AQ23" s="329">
        <f>SUM(AQ24:AQ27)</f>
        <v>4</v>
      </c>
      <c r="AR23" s="330">
        <f>SUM(AR24:AR27)</f>
        <v>3</v>
      </c>
      <c r="AS23" s="331">
        <v>48</v>
      </c>
    </row>
    <row r="24" spans="1:45" s="42" customFormat="1" ht="12.75">
      <c r="A24" s="30" t="s">
        <v>91</v>
      </c>
      <c r="B24" s="48" t="s">
        <v>128</v>
      </c>
      <c r="C24" s="117" t="str">
        <f>"Enz2-"&amp;$AU$3&amp;"-"&amp;A24&amp;"-"&amp;IF(COUNTA(F24)&lt;&gt;0,$F$7,IF(COUNTA(O24)&lt;&gt;0,$O$7,IF(COUNTA(X24)&lt;&gt;0,$X$7,IF(COUNTA(AG24)&lt;&gt;0,$AG$7,""))))</f>
        <v>Enz2-PUE-27c-IV</v>
      </c>
      <c r="D24" s="109" t="s">
        <v>337</v>
      </c>
      <c r="E24" s="97" t="s">
        <v>28</v>
      </c>
      <c r="F24" s="80"/>
      <c r="G24" s="81"/>
      <c r="H24" s="82"/>
      <c r="I24" s="83"/>
      <c r="J24" s="84"/>
      <c r="K24" s="85"/>
      <c r="L24" s="85"/>
      <c r="M24" s="85"/>
      <c r="N24" s="86"/>
      <c r="O24" s="80"/>
      <c r="P24" s="81"/>
      <c r="Q24" s="82"/>
      <c r="R24" s="83"/>
      <c r="S24" s="84"/>
      <c r="T24" s="85"/>
      <c r="U24" s="85"/>
      <c r="V24" s="85"/>
      <c r="W24" s="86"/>
      <c r="X24" s="80"/>
      <c r="Y24" s="81"/>
      <c r="Z24" s="82"/>
      <c r="AA24" s="83"/>
      <c r="AB24" s="84"/>
      <c r="AC24" s="85"/>
      <c r="AD24" s="85"/>
      <c r="AE24" s="85"/>
      <c r="AF24" s="86"/>
      <c r="AG24" s="80">
        <v>2</v>
      </c>
      <c r="AH24" s="81">
        <v>1</v>
      </c>
      <c r="AI24" s="82">
        <v>1</v>
      </c>
      <c r="AJ24" s="83"/>
      <c r="AK24" s="84">
        <v>12</v>
      </c>
      <c r="AL24" s="85"/>
      <c r="AM24" s="85"/>
      <c r="AN24" s="85">
        <v>12</v>
      </c>
      <c r="AO24" s="86"/>
      <c r="AP24" s="102">
        <f aca="true" t="shared" si="6" ref="AP24:AR27">SUM(F24,O24,X24,AG24)</f>
        <v>2</v>
      </c>
      <c r="AQ24" s="26">
        <f t="shared" si="6"/>
        <v>1</v>
      </c>
      <c r="AR24" s="49">
        <f t="shared" si="6"/>
        <v>1</v>
      </c>
      <c r="AS24" s="50">
        <f>SUM(J24:N24,S24:W24,AB24:AF24,AK24:AO24)</f>
        <v>24</v>
      </c>
    </row>
    <row r="25" spans="1:45" s="42" customFormat="1" ht="12.75">
      <c r="A25" s="30" t="s">
        <v>331</v>
      </c>
      <c r="B25" s="48" t="s">
        <v>129</v>
      </c>
      <c r="C25" s="117" t="str">
        <f>"Enz2-"&amp;$AU$3&amp;"-"&amp;A25&amp;"-"&amp;IF(COUNTA(F25)&lt;&gt;0,$F$7,IF(COUNTA(O25)&lt;&gt;0,$O$7,IF(COUNTA(X25)&lt;&gt;0,$X$7,IF(COUNTA(AG25)&lt;&gt;0,$AG$7,""))))</f>
        <v>Enz2-PUE-28c-IV</v>
      </c>
      <c r="D25" s="109" t="s">
        <v>203</v>
      </c>
      <c r="E25" s="97" t="s">
        <v>28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/>
      <c r="Y25" s="81"/>
      <c r="Z25" s="82"/>
      <c r="AA25" s="83"/>
      <c r="AB25" s="84"/>
      <c r="AC25" s="85"/>
      <c r="AD25" s="85"/>
      <c r="AE25" s="85"/>
      <c r="AF25" s="86"/>
      <c r="AG25" s="80">
        <v>2</v>
      </c>
      <c r="AH25" s="81">
        <v>1</v>
      </c>
      <c r="AI25" s="82">
        <v>1</v>
      </c>
      <c r="AJ25" s="83"/>
      <c r="AK25" s="84">
        <v>12</v>
      </c>
      <c r="AL25" s="85"/>
      <c r="AM25" s="85">
        <v>12</v>
      </c>
      <c r="AN25" s="85"/>
      <c r="AO25" s="86"/>
      <c r="AP25" s="102">
        <f t="shared" si="6"/>
        <v>2</v>
      </c>
      <c r="AQ25" s="26">
        <f t="shared" si="6"/>
        <v>1</v>
      </c>
      <c r="AR25" s="49">
        <f t="shared" si="6"/>
        <v>1</v>
      </c>
      <c r="AS25" s="50">
        <f>SUM(J25:N25,S25:W25,AB25:AF25,AK25:AO25)</f>
        <v>24</v>
      </c>
    </row>
    <row r="26" spans="1:45" s="42" customFormat="1" ht="12.75">
      <c r="A26" s="30" t="s">
        <v>332</v>
      </c>
      <c r="B26" s="404" t="s">
        <v>205</v>
      </c>
      <c r="C26" s="117" t="str">
        <f>"Enz2-"&amp;$AU$3&amp;"-"&amp;A26&amp;"-"&amp;IF(COUNTA(F26)&lt;&gt;0,$F$7,IF(COUNTA(O26)&lt;&gt;0,$O$7,IF(COUNTA(X26)&lt;&gt;0,$X$7,IF(COUNTA(AG26)&lt;&gt;0,$AG$7,""))))</f>
        <v>Enz2-PUE-29c-IV</v>
      </c>
      <c r="D26" s="109" t="s">
        <v>204</v>
      </c>
      <c r="E26" s="97" t="s">
        <v>28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/>
      <c r="Y26" s="81"/>
      <c r="Z26" s="82"/>
      <c r="AA26" s="83"/>
      <c r="AB26" s="84"/>
      <c r="AC26" s="85"/>
      <c r="AD26" s="85"/>
      <c r="AE26" s="85"/>
      <c r="AF26" s="86"/>
      <c r="AG26" s="80">
        <v>2</v>
      </c>
      <c r="AH26" s="81">
        <v>1</v>
      </c>
      <c r="AI26" s="82">
        <v>0</v>
      </c>
      <c r="AJ26" s="83"/>
      <c r="AK26" s="84">
        <v>12</v>
      </c>
      <c r="AL26" s="85"/>
      <c r="AM26" s="85"/>
      <c r="AN26" s="85"/>
      <c r="AO26" s="86">
        <v>12</v>
      </c>
      <c r="AP26" s="102">
        <f t="shared" si="6"/>
        <v>2</v>
      </c>
      <c r="AQ26" s="26">
        <f t="shared" si="6"/>
        <v>1</v>
      </c>
      <c r="AR26" s="49">
        <f t="shared" si="6"/>
        <v>0</v>
      </c>
      <c r="AS26" s="50">
        <f>SUM(J26:N26,S26:W26,AB26:AF26,AK26:AO26)</f>
        <v>24</v>
      </c>
    </row>
    <row r="27" spans="1:50" s="42" customFormat="1" ht="13.5" thickBot="1">
      <c r="A27" s="321" t="s">
        <v>333</v>
      </c>
      <c r="B27" s="407" t="s">
        <v>24</v>
      </c>
      <c r="C27" s="351" t="str">
        <f>"Enz2-"&amp;$AU$3&amp;"-"&amp;A27&amp;"-"&amp;IF(COUNTA(F27)&lt;&gt;0,$F$7,IF(COUNTA(O27)&lt;&gt;0,$O$7,IF(COUNTA(X27)&lt;&gt;0,$X$7,IF(COUNTA(AG27)&lt;&gt;0,$AG$7,""))))</f>
        <v>Enz2-PUE-30c-IV</v>
      </c>
      <c r="D27" s="341" t="s">
        <v>206</v>
      </c>
      <c r="E27" s="342" t="s">
        <v>28</v>
      </c>
      <c r="F27" s="343"/>
      <c r="G27" s="344"/>
      <c r="H27" s="345"/>
      <c r="I27" s="346"/>
      <c r="J27" s="347"/>
      <c r="K27" s="348"/>
      <c r="L27" s="348"/>
      <c r="M27" s="348"/>
      <c r="N27" s="349"/>
      <c r="O27" s="343"/>
      <c r="P27" s="344"/>
      <c r="Q27" s="345"/>
      <c r="R27" s="346"/>
      <c r="S27" s="347"/>
      <c r="T27" s="348"/>
      <c r="U27" s="348"/>
      <c r="V27" s="348"/>
      <c r="W27" s="349"/>
      <c r="X27" s="343"/>
      <c r="Y27" s="344"/>
      <c r="Z27" s="345"/>
      <c r="AA27" s="346"/>
      <c r="AB27" s="347"/>
      <c r="AC27" s="348"/>
      <c r="AD27" s="348"/>
      <c r="AE27" s="348"/>
      <c r="AF27" s="349"/>
      <c r="AG27" s="343">
        <v>2</v>
      </c>
      <c r="AH27" s="344">
        <v>1</v>
      </c>
      <c r="AI27" s="345">
        <v>1</v>
      </c>
      <c r="AJ27" s="346"/>
      <c r="AK27" s="347">
        <v>12</v>
      </c>
      <c r="AL27" s="348"/>
      <c r="AM27" s="348">
        <v>12</v>
      </c>
      <c r="AN27" s="348"/>
      <c r="AO27" s="349"/>
      <c r="AP27" s="339">
        <f t="shared" si="6"/>
        <v>2</v>
      </c>
      <c r="AQ27" s="340">
        <f t="shared" si="6"/>
        <v>1</v>
      </c>
      <c r="AR27" s="51">
        <f t="shared" si="6"/>
        <v>1</v>
      </c>
      <c r="AS27" s="52">
        <f>SUM(J27:N27,S27:W27,AB27:AF27,AK27:AO27)</f>
        <v>24</v>
      </c>
      <c r="AU27" s="464" t="s">
        <v>291</v>
      </c>
      <c r="AV27" s="464"/>
      <c r="AW27" s="464"/>
      <c r="AX27" s="464"/>
    </row>
    <row r="28" spans="1:50" s="45" customFormat="1" ht="19.5" customHeight="1" thickBot="1">
      <c r="A28" s="420" t="s">
        <v>40</v>
      </c>
      <c r="B28" s="421"/>
      <c r="C28" s="422"/>
      <c r="D28" s="277"/>
      <c r="E28" s="278"/>
      <c r="F28" s="279">
        <f>SUM(F10:F13,F15:F22,F24:F27)</f>
        <v>0</v>
      </c>
      <c r="G28" s="280">
        <f>SUM(G10:G13,G15:G22,G24:G27)</f>
        <v>0</v>
      </c>
      <c r="H28" s="280">
        <f>SUM(H10:H13,H15:H22,H24:H27)</f>
        <v>0</v>
      </c>
      <c r="I28" s="281"/>
      <c r="J28" s="282">
        <f aca="true" t="shared" si="7" ref="J28:Q28">SUM(J10:J13,J15:J22,J24:J27)</f>
        <v>0</v>
      </c>
      <c r="K28" s="282">
        <f t="shared" si="7"/>
        <v>0</v>
      </c>
      <c r="L28" s="282">
        <f t="shared" si="7"/>
        <v>0</v>
      </c>
      <c r="M28" s="282">
        <f t="shared" si="7"/>
        <v>0</v>
      </c>
      <c r="N28" s="283">
        <f t="shared" si="7"/>
        <v>0</v>
      </c>
      <c r="O28" s="279">
        <f t="shared" si="7"/>
        <v>5</v>
      </c>
      <c r="P28" s="280">
        <f t="shared" si="7"/>
        <v>5</v>
      </c>
      <c r="Q28" s="280">
        <f t="shared" si="7"/>
        <v>3</v>
      </c>
      <c r="R28" s="281"/>
      <c r="S28" s="282">
        <f aca="true" t="shared" si="8" ref="S28:Z28">SUM(S10:S13,S15:S22,S24:S27)</f>
        <v>24</v>
      </c>
      <c r="T28" s="282">
        <f t="shared" si="8"/>
        <v>16</v>
      </c>
      <c r="U28" s="282">
        <f t="shared" si="8"/>
        <v>0</v>
      </c>
      <c r="V28" s="282">
        <f t="shared" si="8"/>
        <v>0</v>
      </c>
      <c r="W28" s="283">
        <f t="shared" si="8"/>
        <v>0</v>
      </c>
      <c r="X28" s="279">
        <v>22</v>
      </c>
      <c r="Y28" s="280">
        <f t="shared" si="8"/>
        <v>19</v>
      </c>
      <c r="Z28" s="280">
        <f t="shared" si="8"/>
        <v>23</v>
      </c>
      <c r="AA28" s="281"/>
      <c r="AB28" s="282"/>
      <c r="AC28" s="282"/>
      <c r="AD28" s="282"/>
      <c r="AE28" s="282"/>
      <c r="AF28" s="283"/>
      <c r="AG28" s="279">
        <v>10</v>
      </c>
      <c r="AH28" s="280">
        <f>SUM(AH10:AH13,AH15:AH22,AH24:AH27)</f>
        <v>4</v>
      </c>
      <c r="AI28" s="280">
        <f>SUM(AI10:AI13,AI15:AI22,AI24:AI27)</f>
        <v>3</v>
      </c>
      <c r="AJ28" s="281"/>
      <c r="AK28" s="282"/>
      <c r="AL28" s="282"/>
      <c r="AM28" s="282"/>
      <c r="AN28" s="282"/>
      <c r="AO28" s="283"/>
      <c r="AP28" s="446" t="s">
        <v>23</v>
      </c>
      <c r="AQ28" s="441"/>
      <c r="AR28" s="441"/>
      <c r="AS28" s="442"/>
      <c r="AU28" s="158" t="str">
        <f>AU13</f>
        <v>ECTS</v>
      </c>
      <c r="AV28" s="161" t="str">
        <f>AV13</f>
        <v>ECTS(n)</v>
      </c>
      <c r="AW28" s="161" t="str">
        <f>AW13</f>
        <v>ECTS(p)</v>
      </c>
      <c r="AX28" s="158" t="str">
        <f>AX13</f>
        <v>godz.</v>
      </c>
    </row>
    <row r="29" spans="1:50" s="46" customFormat="1" ht="19.5" customHeight="1" thickBot="1">
      <c r="A29" s="426" t="s">
        <v>41</v>
      </c>
      <c r="B29" s="427"/>
      <c r="C29" s="428"/>
      <c r="D29" s="284"/>
      <c r="E29" s="285"/>
      <c r="F29" s="467" t="s">
        <v>23</v>
      </c>
      <c r="G29" s="468"/>
      <c r="H29" s="468"/>
      <c r="I29" s="466">
        <f>SUM(J28:N28)</f>
        <v>0</v>
      </c>
      <c r="J29" s="432"/>
      <c r="K29" s="432"/>
      <c r="L29" s="432"/>
      <c r="M29" s="432"/>
      <c r="N29" s="433"/>
      <c r="O29" s="467" t="s">
        <v>23</v>
      </c>
      <c r="P29" s="468"/>
      <c r="Q29" s="468"/>
      <c r="R29" s="466">
        <f>SUM(S28:W28)</f>
        <v>40</v>
      </c>
      <c r="S29" s="432"/>
      <c r="T29" s="432"/>
      <c r="U29" s="432"/>
      <c r="V29" s="432"/>
      <c r="W29" s="433"/>
      <c r="X29" s="467" t="s">
        <v>23</v>
      </c>
      <c r="Y29" s="468"/>
      <c r="Z29" s="468"/>
      <c r="AA29" s="466">
        <v>176</v>
      </c>
      <c r="AB29" s="432"/>
      <c r="AC29" s="432"/>
      <c r="AD29" s="432"/>
      <c r="AE29" s="432"/>
      <c r="AF29" s="433"/>
      <c r="AG29" s="467" t="s">
        <v>23</v>
      </c>
      <c r="AH29" s="468"/>
      <c r="AI29" s="469"/>
      <c r="AJ29" s="466">
        <v>144</v>
      </c>
      <c r="AK29" s="432"/>
      <c r="AL29" s="432"/>
      <c r="AM29" s="432"/>
      <c r="AN29" s="432"/>
      <c r="AO29" s="433"/>
      <c r="AP29" s="378">
        <f>SUM(AP9,AP14,AP23)</f>
        <v>37</v>
      </c>
      <c r="AQ29" s="378">
        <f>SUM(AQ9,AQ14,AQ23)</f>
        <v>28</v>
      </c>
      <c r="AR29" s="378">
        <f>SUM(AR9,AR14,AR23)</f>
        <v>29</v>
      </c>
      <c r="AS29" s="379">
        <f>SUM(R29,AA29,AJ29)</f>
        <v>360</v>
      </c>
      <c r="AU29" s="160">
        <f>SUM(AP9,AU14)</f>
        <v>35</v>
      </c>
      <c r="AV29" s="160">
        <f>SUM(AQ9,AV14)</f>
        <v>18</v>
      </c>
      <c r="AW29" s="160">
        <f>SUM(AR9,AW14)</f>
        <v>20</v>
      </c>
      <c r="AX29" s="160">
        <f>SUM(AS9,AX14)</f>
        <v>360</v>
      </c>
    </row>
    <row r="30" spans="1:45" s="41" customFormat="1" ht="19.5" customHeight="1" thickBot="1">
      <c r="A30" s="426" t="s">
        <v>42</v>
      </c>
      <c r="B30" s="427"/>
      <c r="C30" s="428"/>
      <c r="D30" s="47"/>
      <c r="E30" s="47"/>
      <c r="F30" s="431">
        <f>COUNTA(I10:I13,I15:I22,I24:I27)</f>
        <v>0</v>
      </c>
      <c r="G30" s="432"/>
      <c r="H30" s="432"/>
      <c r="I30" s="432"/>
      <c r="J30" s="432"/>
      <c r="K30" s="432"/>
      <c r="L30" s="432"/>
      <c r="M30" s="432"/>
      <c r="N30" s="433"/>
      <c r="O30" s="431">
        <f>COUNTA(R10:R13,R15:R22,R24:R27)</f>
        <v>1</v>
      </c>
      <c r="P30" s="432"/>
      <c r="Q30" s="432"/>
      <c r="R30" s="432"/>
      <c r="S30" s="432"/>
      <c r="T30" s="432"/>
      <c r="U30" s="432"/>
      <c r="V30" s="432"/>
      <c r="W30" s="433"/>
      <c r="X30" s="431">
        <f>COUNTA(AA10:AA13,AA15:AA22,AA24:AA27)</f>
        <v>3</v>
      </c>
      <c r="Y30" s="432"/>
      <c r="Z30" s="432"/>
      <c r="AA30" s="432"/>
      <c r="AB30" s="432"/>
      <c r="AC30" s="432"/>
      <c r="AD30" s="432"/>
      <c r="AE30" s="432"/>
      <c r="AF30" s="433"/>
      <c r="AG30" s="431">
        <f>COUNTA(AJ10:AJ13,AJ15:AJ22,AJ24:AJ27)</f>
        <v>0</v>
      </c>
      <c r="AH30" s="432"/>
      <c r="AI30" s="432"/>
      <c r="AJ30" s="432"/>
      <c r="AK30" s="432"/>
      <c r="AL30" s="432"/>
      <c r="AM30" s="432"/>
      <c r="AN30" s="432"/>
      <c r="AO30" s="433"/>
      <c r="AP30" s="431">
        <f>SUM(F30:AO30)</f>
        <v>4</v>
      </c>
      <c r="AQ30" s="432"/>
      <c r="AR30" s="432"/>
      <c r="AS30" s="433"/>
    </row>
    <row r="31" spans="1:44" ht="12.75">
      <c r="A31" s="13"/>
      <c r="B31" s="13"/>
      <c r="C31" s="13"/>
      <c r="D31" s="13"/>
      <c r="E31" s="13"/>
      <c r="F31" s="14"/>
      <c r="G31" s="14"/>
      <c r="H31" s="14"/>
      <c r="I31" s="75"/>
      <c r="J31" s="31"/>
      <c r="K31" s="32"/>
      <c r="L31" s="15"/>
      <c r="M31" s="15"/>
      <c r="N31" s="15"/>
      <c r="O31" s="14"/>
      <c r="P31" s="14"/>
      <c r="Q31" s="14"/>
      <c r="R31" s="75"/>
      <c r="S31" s="31"/>
      <c r="T31" s="32"/>
      <c r="U31" s="15"/>
      <c r="V31" s="15"/>
      <c r="W31" s="15"/>
      <c r="X31" s="14"/>
      <c r="Y31" s="14"/>
      <c r="Z31" s="14"/>
      <c r="AA31" s="75"/>
      <c r="AB31" s="31"/>
      <c r="AC31" s="32"/>
      <c r="AD31" s="15"/>
      <c r="AE31" s="15"/>
      <c r="AF31" s="15"/>
      <c r="AG31" s="14"/>
      <c r="AH31" s="14"/>
      <c r="AI31" s="14"/>
      <c r="AJ31" s="75"/>
      <c r="AK31" s="31"/>
      <c r="AL31" s="32"/>
      <c r="AM31" s="15"/>
      <c r="AN31" s="15"/>
      <c r="AO31" s="15"/>
      <c r="AP31" s="16"/>
      <c r="AQ31" s="16"/>
      <c r="AR31" s="16"/>
    </row>
    <row r="32" spans="1:45" ht="12.75">
      <c r="A32" s="40"/>
      <c r="B32" s="34" t="s">
        <v>195</v>
      </c>
      <c r="D32" s="13"/>
      <c r="E32" s="13"/>
      <c r="F32" s="13"/>
      <c r="G32" s="13"/>
      <c r="H32" s="13"/>
      <c r="K32" s="13"/>
      <c r="L32" s="13"/>
      <c r="M32" s="13"/>
      <c r="N32" s="13"/>
      <c r="O32" s="13"/>
      <c r="P32" s="13"/>
      <c r="Q32" s="13"/>
      <c r="R32" s="77"/>
      <c r="S32" s="13"/>
      <c r="T32" s="13"/>
      <c r="U32" s="13"/>
      <c r="V32" s="13"/>
      <c r="W32" s="13"/>
      <c r="X32" s="13"/>
      <c r="Y32" s="13"/>
      <c r="Z32" s="13"/>
      <c r="AA32" s="77"/>
      <c r="AB32" s="13"/>
      <c r="AC32" s="13"/>
      <c r="AD32" s="13"/>
      <c r="AE32" s="13"/>
      <c r="AF32" s="13"/>
      <c r="AG32" s="13"/>
      <c r="AH32" s="13"/>
      <c r="AI32" s="13"/>
      <c r="AJ32" s="77"/>
      <c r="AK32" s="20"/>
      <c r="AL32" s="13"/>
      <c r="AM32" s="13"/>
      <c r="AN32" s="13"/>
      <c r="AO32" s="13"/>
      <c r="AR32" s="13"/>
      <c r="AS32" s="13"/>
    </row>
    <row r="33" spans="1:45" ht="12.75">
      <c r="A33" s="75"/>
      <c r="B33" s="101"/>
      <c r="C33" s="13"/>
      <c r="D33" s="13"/>
      <c r="E33" s="13"/>
      <c r="F33" s="13"/>
      <c r="G33" s="13"/>
      <c r="H33" s="13"/>
      <c r="K33" s="20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77"/>
      <c r="AK33" s="13"/>
      <c r="AL33" s="13"/>
      <c r="AM33" s="13"/>
      <c r="AN33" s="13"/>
      <c r="AO33" s="13"/>
      <c r="AP33" s="13"/>
      <c r="AQ33" s="13"/>
      <c r="AR33" s="13"/>
      <c r="AS33" s="18"/>
    </row>
    <row r="34" spans="1:45" ht="12.75">
      <c r="A34" s="20"/>
      <c r="B34" s="20"/>
      <c r="C34" s="13"/>
      <c r="D34" s="13"/>
      <c r="E34" s="13"/>
      <c r="F34" s="13"/>
      <c r="G34" s="13"/>
      <c r="H34" s="13"/>
      <c r="I34" s="77"/>
      <c r="J34" s="20"/>
      <c r="K34" s="20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77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2.75">
      <c r="A35" s="13"/>
      <c r="B35" s="13"/>
      <c r="C35" s="13"/>
      <c r="D35" s="13"/>
      <c r="E35" s="13"/>
      <c r="F35" s="13"/>
      <c r="G35" s="13"/>
      <c r="H35" s="13"/>
      <c r="I35" s="77"/>
      <c r="J35" s="13"/>
      <c r="K35" s="13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77"/>
      <c r="AK53" s="13"/>
      <c r="AL53" s="13"/>
      <c r="AM53" s="13"/>
      <c r="AN53" s="13"/>
      <c r="AO53" s="13"/>
      <c r="AP53" s="13"/>
      <c r="AQ53" s="13"/>
      <c r="AR53" s="13"/>
      <c r="AS53" s="13"/>
    </row>
  </sheetData>
  <sheetProtection/>
  <mergeCells count="40">
    <mergeCell ref="AU27:AX27"/>
    <mergeCell ref="A28:C28"/>
    <mergeCell ref="A29:C29"/>
    <mergeCell ref="A30:C30"/>
    <mergeCell ref="F29:H29"/>
    <mergeCell ref="F30:N30"/>
    <mergeCell ref="I29:N29"/>
    <mergeCell ref="AP28:AS28"/>
    <mergeCell ref="X30:AF30"/>
    <mergeCell ref="X29:Z29"/>
    <mergeCell ref="AP30:AS30"/>
    <mergeCell ref="AG29:AI29"/>
    <mergeCell ref="AJ29:AO29"/>
    <mergeCell ref="AG30:AO30"/>
    <mergeCell ref="J23:N23"/>
    <mergeCell ref="AB23:AF23"/>
    <mergeCell ref="AK23:AO23"/>
    <mergeCell ref="O29:Q29"/>
    <mergeCell ref="R29:W29"/>
    <mergeCell ref="J14:N14"/>
    <mergeCell ref="AB14:AF14"/>
    <mergeCell ref="AP6:AS6"/>
    <mergeCell ref="AP7:AS7"/>
    <mergeCell ref="AG7:AO7"/>
    <mergeCell ref="AK9:AO9"/>
    <mergeCell ref="F7:N7"/>
    <mergeCell ref="X7:AF7"/>
    <mergeCell ref="B2:N2"/>
    <mergeCell ref="B4:N4"/>
    <mergeCell ref="B3:N3"/>
    <mergeCell ref="F6:AO6"/>
    <mergeCell ref="J9:N9"/>
    <mergeCell ref="AB9:AF9"/>
    <mergeCell ref="O30:W30"/>
    <mergeCell ref="O7:W7"/>
    <mergeCell ref="S9:W9"/>
    <mergeCell ref="S14:W14"/>
    <mergeCell ref="S23:W23"/>
    <mergeCell ref="AK14:AO14"/>
    <mergeCell ref="AA29:AF29"/>
  </mergeCells>
  <printOptions horizontalCentered="1" verticalCentered="1"/>
  <pageMargins left="0.3937007874015748" right="0.3937007874015748" top="0.7874015748031497" bottom="0.3937007874015748" header="0.5905511811023623" footer="0.31496062992125984"/>
  <pageSetup horizontalDpi="1200" verticalDpi="12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2:AX60"/>
  <sheetViews>
    <sheetView view="pageBreakPreview" zoomScaleSheetLayoutView="100" zoomScalePageLayoutView="0" workbookViewId="0" topLeftCell="B1">
      <selection activeCell="B5" sqref="B5"/>
    </sheetView>
  </sheetViews>
  <sheetFormatPr defaultColWidth="9.00390625" defaultRowHeight="12.75" outlineLevelCol="1"/>
  <cols>
    <col min="1" max="1" width="5.75390625" style="0" customWidth="1"/>
    <col min="2" max="2" width="63.75390625" style="0" customWidth="1"/>
    <col min="3" max="3" width="18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2" customFormat="1" ht="19.5" customHeight="1">
      <c r="B2" s="447" t="str">
        <f>plan!B2:N2</f>
        <v> Kierunek Elektrotechnika. Studia niestacjonarne zaoczne II stopnia.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48" t="s">
        <v>210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2"/>
      <c r="P3" s="2"/>
      <c r="X3" s="2"/>
      <c r="Y3" s="2"/>
      <c r="AG3" s="2"/>
      <c r="AH3" s="2"/>
      <c r="AU3" t="s">
        <v>216</v>
      </c>
    </row>
    <row r="4" spans="1:34" ht="19.5" customHeight="1">
      <c r="A4" s="19"/>
      <c r="B4" s="437" t="str">
        <f>plan!B3:N3</f>
        <v>Obowiązuje od roku akad. 2015/2016 zatwierdzony Uchwałą Rady Wydziału w dniu 29.09.2015 r.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51" t="s">
        <v>13</v>
      </c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3" t="s">
        <v>14</v>
      </c>
      <c r="AQ6" s="454"/>
      <c r="AR6" s="454"/>
      <c r="AS6" s="455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34" t="s">
        <v>7</v>
      </c>
      <c r="G7" s="435"/>
      <c r="H7" s="435"/>
      <c r="I7" s="435"/>
      <c r="J7" s="435"/>
      <c r="K7" s="435"/>
      <c r="L7" s="435"/>
      <c r="M7" s="435"/>
      <c r="N7" s="436"/>
      <c r="O7" s="434" t="s">
        <v>8</v>
      </c>
      <c r="P7" s="435"/>
      <c r="Q7" s="435"/>
      <c r="R7" s="435"/>
      <c r="S7" s="435"/>
      <c r="T7" s="435"/>
      <c r="U7" s="435"/>
      <c r="V7" s="435"/>
      <c r="W7" s="436"/>
      <c r="X7" s="434" t="s">
        <v>9</v>
      </c>
      <c r="Y7" s="435"/>
      <c r="Z7" s="435"/>
      <c r="AA7" s="435"/>
      <c r="AB7" s="435"/>
      <c r="AC7" s="435"/>
      <c r="AD7" s="435"/>
      <c r="AE7" s="435"/>
      <c r="AF7" s="436"/>
      <c r="AG7" s="434" t="s">
        <v>10</v>
      </c>
      <c r="AH7" s="435"/>
      <c r="AI7" s="435"/>
      <c r="AJ7" s="435"/>
      <c r="AK7" s="435"/>
      <c r="AL7" s="435"/>
      <c r="AM7" s="435"/>
      <c r="AN7" s="435"/>
      <c r="AO7" s="436"/>
      <c r="AP7" s="456" t="s">
        <v>15</v>
      </c>
      <c r="AQ7" s="457"/>
      <c r="AR7" s="457"/>
      <c r="AS7" s="458"/>
    </row>
    <row r="8" spans="1:45" ht="13.5" thickBot="1">
      <c r="A8" s="9"/>
      <c r="B8" s="303"/>
      <c r="C8" s="304"/>
      <c r="D8" s="305"/>
      <c r="E8" s="304"/>
      <c r="F8" s="306" t="s">
        <v>17</v>
      </c>
      <c r="G8" s="300" t="s">
        <v>33</v>
      </c>
      <c r="H8" s="301" t="s">
        <v>32</v>
      </c>
      <c r="I8" s="302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9" t="s">
        <v>17</v>
      </c>
      <c r="P8" s="300" t="s">
        <v>33</v>
      </c>
      <c r="Q8" s="301" t="s">
        <v>32</v>
      </c>
      <c r="R8" s="302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9" t="s">
        <v>17</v>
      </c>
      <c r="Y8" s="300" t="s">
        <v>33</v>
      </c>
      <c r="Z8" s="301" t="s">
        <v>32</v>
      </c>
      <c r="AA8" s="302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9" t="s">
        <v>17</v>
      </c>
      <c r="AH8" s="300" t="s">
        <v>33</v>
      </c>
      <c r="AI8" s="301" t="s">
        <v>32</v>
      </c>
      <c r="AJ8" s="302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11" t="s">
        <v>78</v>
      </c>
      <c r="B9" s="312" t="s">
        <v>209</v>
      </c>
      <c r="C9" s="308"/>
      <c r="D9" s="313"/>
      <c r="E9" s="308"/>
      <c r="F9" s="307"/>
      <c r="G9" s="309"/>
      <c r="H9" s="313"/>
      <c r="I9" s="391"/>
      <c r="J9" s="471"/>
      <c r="K9" s="441"/>
      <c r="L9" s="441"/>
      <c r="M9" s="441"/>
      <c r="N9" s="442"/>
      <c r="O9" s="286">
        <v>5</v>
      </c>
      <c r="P9" s="309"/>
      <c r="Q9" s="310"/>
      <c r="R9" s="353">
        <v>1</v>
      </c>
      <c r="S9" s="441">
        <v>40</v>
      </c>
      <c r="T9" s="441"/>
      <c r="U9" s="441"/>
      <c r="V9" s="441"/>
      <c r="W9" s="442"/>
      <c r="X9" s="312">
        <v>16</v>
      </c>
      <c r="Y9" s="353"/>
      <c r="Z9" s="310"/>
      <c r="AA9" s="353">
        <v>2</v>
      </c>
      <c r="AB9" s="441">
        <v>104</v>
      </c>
      <c r="AC9" s="441"/>
      <c r="AD9" s="441"/>
      <c r="AE9" s="441"/>
      <c r="AF9" s="442"/>
      <c r="AG9" s="286">
        <v>2</v>
      </c>
      <c r="AH9" s="309"/>
      <c r="AI9" s="310"/>
      <c r="AJ9" s="353"/>
      <c r="AK9" s="441">
        <v>24</v>
      </c>
      <c r="AL9" s="441"/>
      <c r="AM9" s="441"/>
      <c r="AN9" s="441"/>
      <c r="AO9" s="442"/>
      <c r="AP9" s="286">
        <f>SUM(AP10:AP14)</f>
        <v>23</v>
      </c>
      <c r="AQ9" s="307">
        <f>SUM(AQ10:AQ14)</f>
        <v>9</v>
      </c>
      <c r="AR9" s="307">
        <f>SUM(AR10:AR14)</f>
        <v>13</v>
      </c>
      <c r="AS9" s="308">
        <f>SUM(AS10:AS14)</f>
        <v>168</v>
      </c>
    </row>
    <row r="10" spans="1:45" s="42" customFormat="1" ht="12.75">
      <c r="A10" s="30" t="s">
        <v>160</v>
      </c>
      <c r="B10" s="38" t="s">
        <v>159</v>
      </c>
      <c r="C10" s="86" t="str">
        <f>"Enz2-"&amp;$AU$3&amp;"-"&amp;A10&amp;"-"&amp;IF(COUNTA(F10)&lt;&gt;0,$F$7,IF(COUNTA(O10)&lt;&gt;0,$O$7,IF(COUNTA(X10)&lt;&gt;0,$X$7,IF(COUNTA(AG10)&lt;&gt;0,$AG$7,""))))</f>
        <v>Enz2-SEPT-15d-III</v>
      </c>
      <c r="D10" s="110" t="s">
        <v>271</v>
      </c>
      <c r="E10" s="99" t="s">
        <v>27</v>
      </c>
      <c r="F10" s="55"/>
      <c r="G10" s="49"/>
      <c r="H10" s="65"/>
      <c r="I10" s="73"/>
      <c r="J10" s="49"/>
      <c r="K10" s="26"/>
      <c r="L10" s="26"/>
      <c r="M10" s="26"/>
      <c r="N10" s="54"/>
      <c r="O10" s="49"/>
      <c r="P10" s="49"/>
      <c r="Q10" s="65"/>
      <c r="R10" s="73"/>
      <c r="S10" s="49"/>
      <c r="T10" s="26"/>
      <c r="U10" s="26"/>
      <c r="V10" s="26"/>
      <c r="W10" s="54"/>
      <c r="X10" s="128">
        <v>6</v>
      </c>
      <c r="Y10" s="49">
        <v>2</v>
      </c>
      <c r="Z10" s="65">
        <v>3</v>
      </c>
      <c r="AA10" s="73" t="s">
        <v>37</v>
      </c>
      <c r="AB10" s="49">
        <v>16</v>
      </c>
      <c r="AC10" s="26"/>
      <c r="AD10" s="26">
        <v>24</v>
      </c>
      <c r="AE10" s="26"/>
      <c r="AF10" s="54"/>
      <c r="AG10" s="49"/>
      <c r="AH10" s="49"/>
      <c r="AI10" s="65"/>
      <c r="AJ10" s="73"/>
      <c r="AK10" s="49"/>
      <c r="AL10" s="26"/>
      <c r="AM10" s="26"/>
      <c r="AN10" s="26"/>
      <c r="AO10" s="54"/>
      <c r="AP10" s="62">
        <f aca="true" t="shared" si="0" ref="AP10:AR14">SUM(F10,O10,X10,AG10)</f>
        <v>6</v>
      </c>
      <c r="AQ10" s="35">
        <f t="shared" si="0"/>
        <v>2</v>
      </c>
      <c r="AR10" s="35">
        <f t="shared" si="0"/>
        <v>3</v>
      </c>
      <c r="AS10" s="50">
        <f>SUM(J10:N10,S10:W10,AB10:AF10,AK10:AO10)</f>
        <v>40</v>
      </c>
    </row>
    <row r="11" spans="1:45" s="42" customFormat="1" ht="12.75">
      <c r="A11" s="30" t="s">
        <v>162</v>
      </c>
      <c r="B11" s="39" t="s">
        <v>338</v>
      </c>
      <c r="C11" s="114" t="str">
        <f>"Enz2-"&amp;$AU$3&amp;"-"&amp;A11&amp;"-"&amp;IF(COUNTA(F11)&lt;&gt;0,$F$7,IF(COUNTA(O11)&lt;&gt;0,$O$7,IF(COUNTA(X11)&lt;&gt;0,$X$7,IF(COUNTA(AG11)&lt;&gt;0,$AG$7,""))))</f>
        <v>Enz2-SEPT-16d-II</v>
      </c>
      <c r="D11" s="111" t="s">
        <v>251</v>
      </c>
      <c r="E11" s="96" t="s">
        <v>27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5</v>
      </c>
      <c r="P11" s="60">
        <v>2</v>
      </c>
      <c r="Q11" s="67">
        <v>3</v>
      </c>
      <c r="R11" s="74" t="s">
        <v>37</v>
      </c>
      <c r="S11" s="60">
        <v>16</v>
      </c>
      <c r="T11" s="27"/>
      <c r="U11" s="27">
        <v>24</v>
      </c>
      <c r="V11" s="27"/>
      <c r="W11" s="68"/>
      <c r="X11" s="128"/>
      <c r="Y11" s="60"/>
      <c r="Z11" s="67"/>
      <c r="AA11" s="74"/>
      <c r="AB11" s="60"/>
      <c r="AC11" s="27"/>
      <c r="AD11" s="27"/>
      <c r="AE11" s="27"/>
      <c r="AF11" s="68"/>
      <c r="AG11" s="60"/>
      <c r="AH11" s="60"/>
      <c r="AI11" s="67"/>
      <c r="AJ11" s="74"/>
      <c r="AK11" s="60"/>
      <c r="AL11" s="27"/>
      <c r="AM11" s="27"/>
      <c r="AN11" s="27"/>
      <c r="AO11" s="68"/>
      <c r="AP11" s="60">
        <f t="shared" si="0"/>
        <v>5</v>
      </c>
      <c r="AQ11" s="29">
        <f t="shared" si="0"/>
        <v>2</v>
      </c>
      <c r="AR11" s="29">
        <f t="shared" si="0"/>
        <v>3</v>
      </c>
      <c r="AS11" s="78">
        <f>SUM(J11:N11,S11:W11,AB11:AF11,AK11:AO11)</f>
        <v>40</v>
      </c>
    </row>
    <row r="12" spans="1:45" s="42" customFormat="1" ht="12.75">
      <c r="A12" s="30" t="s">
        <v>163</v>
      </c>
      <c r="B12" s="39" t="s">
        <v>339</v>
      </c>
      <c r="C12" s="114" t="str">
        <f>"Enz2-"&amp;$AU$3&amp;"-"&amp;A12&amp;"-"&amp;IF(COUNTA(F12)&lt;&gt;0,$F$7,IF(COUNTA(O12)&lt;&gt;0,$O$7,IF(COUNTA(X12)&lt;&gt;0,$X$7,IF(COUNTA(AG12)&lt;&gt;0,$AG$7,""))))</f>
        <v>Enz2-SEPT-17d-III</v>
      </c>
      <c r="D12" s="111" t="s">
        <v>276</v>
      </c>
      <c r="E12" s="96" t="s">
        <v>27</v>
      </c>
      <c r="F12" s="66"/>
      <c r="G12" s="60"/>
      <c r="H12" s="67"/>
      <c r="I12" s="74"/>
      <c r="J12" s="60"/>
      <c r="K12" s="27"/>
      <c r="L12" s="27"/>
      <c r="M12" s="27"/>
      <c r="N12" s="68"/>
      <c r="O12" s="60"/>
      <c r="P12" s="60">
        <v>1</v>
      </c>
      <c r="Q12" s="67">
        <v>2</v>
      </c>
      <c r="R12" s="74"/>
      <c r="S12" s="60"/>
      <c r="T12" s="27"/>
      <c r="U12" s="27"/>
      <c r="V12" s="27"/>
      <c r="W12" s="68"/>
      <c r="X12" s="128">
        <v>4</v>
      </c>
      <c r="Y12" s="60">
        <v>1</v>
      </c>
      <c r="Z12" s="67">
        <v>2</v>
      </c>
      <c r="AA12" s="74"/>
      <c r="AB12" s="60">
        <v>12</v>
      </c>
      <c r="AC12" s="27"/>
      <c r="AD12" s="27">
        <v>24</v>
      </c>
      <c r="AE12" s="27"/>
      <c r="AF12" s="68"/>
      <c r="AG12" s="60"/>
      <c r="AH12" s="60"/>
      <c r="AI12" s="67"/>
      <c r="AJ12" s="74"/>
      <c r="AK12" s="60"/>
      <c r="AL12" s="27"/>
      <c r="AM12" s="27"/>
      <c r="AN12" s="27"/>
      <c r="AO12" s="68"/>
      <c r="AP12" s="60">
        <f t="shared" si="0"/>
        <v>4</v>
      </c>
      <c r="AQ12" s="29">
        <f t="shared" si="0"/>
        <v>2</v>
      </c>
      <c r="AR12" s="29">
        <f t="shared" si="0"/>
        <v>4</v>
      </c>
      <c r="AS12" s="78">
        <f>SUM(J12:N12,S12:W12,AB12:AF12,AK12:AO12)</f>
        <v>36</v>
      </c>
    </row>
    <row r="13" spans="1:45" s="42" customFormat="1" ht="12.75">
      <c r="A13" s="30" t="s">
        <v>165</v>
      </c>
      <c r="B13" s="39" t="s">
        <v>164</v>
      </c>
      <c r="C13" s="114" t="str">
        <f>"Enz2-"&amp;$AU$3&amp;"-"&amp;A13&amp;"-"&amp;IF(COUNTA(F13)&lt;&gt;0,$F$7,IF(COUNTA(O13)&lt;&gt;0,$O$7,IF(COUNTA(X13)&lt;&gt;0,$X$7,IF(COUNTA(AG13)&lt;&gt;0,$AG$7,""))))</f>
        <v>Enz2-SEPT-18d-IV</v>
      </c>
      <c r="D13" s="111" t="s">
        <v>272</v>
      </c>
      <c r="E13" s="96" t="s">
        <v>27</v>
      </c>
      <c r="F13" s="66"/>
      <c r="G13" s="60"/>
      <c r="H13" s="67"/>
      <c r="I13" s="74"/>
      <c r="J13" s="60"/>
      <c r="K13" s="27"/>
      <c r="L13" s="27"/>
      <c r="M13" s="27"/>
      <c r="N13" s="68"/>
      <c r="O13" s="60"/>
      <c r="P13" s="60">
        <v>2</v>
      </c>
      <c r="Q13" s="67">
        <v>1</v>
      </c>
      <c r="R13" s="74"/>
      <c r="S13" s="60"/>
      <c r="T13" s="27"/>
      <c r="U13" s="27"/>
      <c r="V13" s="27"/>
      <c r="W13" s="68"/>
      <c r="X13" s="129"/>
      <c r="Y13" s="60"/>
      <c r="Z13" s="67"/>
      <c r="AA13" s="74"/>
      <c r="AB13" s="60"/>
      <c r="AC13" s="27"/>
      <c r="AD13" s="27"/>
      <c r="AE13" s="27"/>
      <c r="AF13" s="68"/>
      <c r="AG13" s="60">
        <v>2</v>
      </c>
      <c r="AH13" s="60"/>
      <c r="AI13" s="67"/>
      <c r="AJ13" s="74"/>
      <c r="AK13" s="60">
        <v>12</v>
      </c>
      <c r="AL13" s="27"/>
      <c r="AM13" s="27">
        <v>12</v>
      </c>
      <c r="AN13" s="27"/>
      <c r="AO13" s="68"/>
      <c r="AP13" s="60">
        <f t="shared" si="0"/>
        <v>2</v>
      </c>
      <c r="AQ13" s="29">
        <f t="shared" si="0"/>
        <v>2</v>
      </c>
      <c r="AR13" s="29">
        <f t="shared" si="0"/>
        <v>1</v>
      </c>
      <c r="AS13" s="78">
        <f>SUM(J13:N13,S13:W13,AB13:AF13,AK13:AO13)</f>
        <v>24</v>
      </c>
    </row>
    <row r="14" spans="1:50" s="42" customFormat="1" ht="13.5" thickBot="1">
      <c r="A14" s="321" t="s">
        <v>167</v>
      </c>
      <c r="B14" s="322" t="s">
        <v>168</v>
      </c>
      <c r="C14" s="323" t="str">
        <f>"Enz2-"&amp;$AU$3&amp;"-"&amp;A14&amp;"-"&amp;IF(COUNTA(F14)&lt;&gt;0,$F$7,IF(COUNTA(O14)&lt;&gt;0,$O$7,IF(COUNTA(X14)&lt;&gt;0,$X$7,IF(COUNTA(AG14)&lt;&gt;0,$AG$7,""))))</f>
        <v>Enz2-SEPT-19d-III</v>
      </c>
      <c r="D14" s="324" t="s">
        <v>273</v>
      </c>
      <c r="E14" s="325" t="s">
        <v>27</v>
      </c>
      <c r="F14" s="326"/>
      <c r="G14" s="314"/>
      <c r="H14" s="319"/>
      <c r="I14" s="320"/>
      <c r="J14" s="314"/>
      <c r="K14" s="317"/>
      <c r="L14" s="317"/>
      <c r="M14" s="317"/>
      <c r="N14" s="318"/>
      <c r="O14" s="314"/>
      <c r="P14" s="314"/>
      <c r="Q14" s="319"/>
      <c r="R14" s="320"/>
      <c r="S14" s="314"/>
      <c r="T14" s="317"/>
      <c r="U14" s="317"/>
      <c r="V14" s="317"/>
      <c r="W14" s="318"/>
      <c r="X14" s="382">
        <v>6</v>
      </c>
      <c r="Y14" s="314">
        <v>1</v>
      </c>
      <c r="Z14" s="319">
        <v>2</v>
      </c>
      <c r="AA14" s="320" t="s">
        <v>37</v>
      </c>
      <c r="AB14" s="314">
        <v>16</v>
      </c>
      <c r="AC14" s="317"/>
      <c r="AD14" s="317">
        <v>12</v>
      </c>
      <c r="AE14" s="317"/>
      <c r="AF14" s="318"/>
      <c r="AG14" s="314"/>
      <c r="AH14" s="314"/>
      <c r="AI14" s="319"/>
      <c r="AJ14" s="320"/>
      <c r="AK14" s="314"/>
      <c r="AL14" s="317"/>
      <c r="AM14" s="317"/>
      <c r="AN14" s="317"/>
      <c r="AO14" s="318"/>
      <c r="AP14" s="314">
        <f t="shared" si="0"/>
        <v>6</v>
      </c>
      <c r="AQ14" s="315">
        <f t="shared" si="0"/>
        <v>1</v>
      </c>
      <c r="AR14" s="315">
        <f t="shared" si="0"/>
        <v>2</v>
      </c>
      <c r="AS14" s="316">
        <f>SUM(J14:N14,S14:W14,AB14:AF14,AK14:AO14)</f>
        <v>28</v>
      </c>
      <c r="AU14" s="158" t="str">
        <f>AP8</f>
        <v>ECTS</v>
      </c>
      <c r="AV14" s="161" t="str">
        <f>AQ8</f>
        <v>ECTS(n)</v>
      </c>
      <c r="AW14" s="161" t="str">
        <f>AR8</f>
        <v>ECTS(p)</v>
      </c>
      <c r="AX14" s="158" t="str">
        <f>AS8</f>
        <v>godz.</v>
      </c>
    </row>
    <row r="15" spans="1:50" s="42" customFormat="1" ht="30" customHeight="1" thickBot="1">
      <c r="A15" s="311" t="s">
        <v>110</v>
      </c>
      <c r="B15" s="334" t="s">
        <v>348</v>
      </c>
      <c r="C15" s="335"/>
      <c r="D15" s="336"/>
      <c r="E15" s="337"/>
      <c r="F15" s="338"/>
      <c r="G15" s="332"/>
      <c r="H15" s="333"/>
      <c r="I15" s="354"/>
      <c r="J15" s="462"/>
      <c r="K15" s="462"/>
      <c r="L15" s="462"/>
      <c r="M15" s="462"/>
      <c r="N15" s="463"/>
      <c r="O15" s="338"/>
      <c r="P15" s="332"/>
      <c r="Q15" s="333"/>
      <c r="R15" s="354"/>
      <c r="S15" s="462"/>
      <c r="T15" s="462"/>
      <c r="U15" s="462"/>
      <c r="V15" s="462"/>
      <c r="W15" s="463"/>
      <c r="X15" s="328">
        <v>6</v>
      </c>
      <c r="Y15" s="332"/>
      <c r="Z15" s="333"/>
      <c r="AA15" s="354"/>
      <c r="AB15" s="462">
        <v>72</v>
      </c>
      <c r="AC15" s="462"/>
      <c r="AD15" s="462"/>
      <c r="AE15" s="462"/>
      <c r="AF15" s="463"/>
      <c r="AG15" s="365">
        <v>6</v>
      </c>
      <c r="AH15" s="364"/>
      <c r="AI15" s="333"/>
      <c r="AJ15" s="354"/>
      <c r="AK15" s="462">
        <v>72</v>
      </c>
      <c r="AL15" s="462"/>
      <c r="AM15" s="462"/>
      <c r="AN15" s="462"/>
      <c r="AO15" s="463"/>
      <c r="AP15" s="328">
        <f>SUM(X15,AG15)</f>
        <v>12</v>
      </c>
      <c r="AQ15" s="329">
        <f>SUM(AQ16:AQ27)</f>
        <v>12</v>
      </c>
      <c r="AR15" s="330">
        <f>SUM(AR16:AR27)</f>
        <v>12</v>
      </c>
      <c r="AS15" s="331">
        <f>SUM(AB15,AK15)</f>
        <v>144</v>
      </c>
      <c r="AU15" s="159">
        <f>SUM(AP16:AP21,AP29:AP30)</f>
        <v>14</v>
      </c>
      <c r="AV15" s="159">
        <f>SUM(AQ16:AQ21,AQ29:AQ30)</f>
        <v>8</v>
      </c>
      <c r="AW15" s="159">
        <f>SUM(AR16:AR21,AR29:AR30)</f>
        <v>8</v>
      </c>
      <c r="AX15" s="159">
        <f>SUM(AS16:AS21,AS29:AS30)</f>
        <v>192</v>
      </c>
    </row>
    <row r="16" spans="1:50" s="42" customFormat="1" ht="12.75">
      <c r="A16" s="30" t="s">
        <v>169</v>
      </c>
      <c r="B16" s="38" t="s">
        <v>340</v>
      </c>
      <c r="C16" s="117" t="str">
        <f aca="true" t="shared" si="1" ref="C16:C27">"Enz2-"&amp;$AU$3&amp;"-"&amp;A16&amp;"-"&amp;IF(COUNTA(F16)&lt;&gt;0,$F$7,IF(COUNTA(O16)&lt;&gt;0,$O$7,IF(COUNTA(X16)&lt;&gt;0,$X$7,IF(COUNTA(AG16)&lt;&gt;0,$AG$7,""))))</f>
        <v>Enz2-SEPT-20d-III</v>
      </c>
      <c r="D16" s="110" t="s">
        <v>271</v>
      </c>
      <c r="E16" s="99" t="s">
        <v>27</v>
      </c>
      <c r="F16" s="55"/>
      <c r="G16" s="49"/>
      <c r="H16" s="65"/>
      <c r="I16" s="73"/>
      <c r="J16" s="49"/>
      <c r="K16" s="26"/>
      <c r="L16" s="26"/>
      <c r="M16" s="26"/>
      <c r="N16" s="54"/>
      <c r="O16" s="49"/>
      <c r="P16" s="49"/>
      <c r="Q16" s="65"/>
      <c r="R16" s="73"/>
      <c r="S16" s="49"/>
      <c r="T16" s="26"/>
      <c r="U16" s="26"/>
      <c r="V16" s="26"/>
      <c r="W16" s="54"/>
      <c r="X16" s="49">
        <v>2</v>
      </c>
      <c r="Y16" s="49">
        <v>1</v>
      </c>
      <c r="Z16" s="65">
        <v>1</v>
      </c>
      <c r="AA16" s="73"/>
      <c r="AB16" s="49">
        <v>8</v>
      </c>
      <c r="AC16" s="26"/>
      <c r="AD16" s="26">
        <v>16</v>
      </c>
      <c r="AE16" s="26"/>
      <c r="AF16" s="54"/>
      <c r="AG16" s="49"/>
      <c r="AH16" s="49"/>
      <c r="AI16" s="65"/>
      <c r="AJ16" s="73"/>
      <c r="AK16" s="49"/>
      <c r="AL16" s="26"/>
      <c r="AM16" s="26"/>
      <c r="AN16" s="26"/>
      <c r="AO16" s="54"/>
      <c r="AP16" s="102">
        <f aca="true" t="shared" si="2" ref="AP16:AP27">SUM(F16,O16,X16,AG16)</f>
        <v>2</v>
      </c>
      <c r="AQ16" s="35">
        <f aca="true" t="shared" si="3" ref="AQ16:AQ27">SUM(G16,P16,Y16,AH16)</f>
        <v>1</v>
      </c>
      <c r="AR16" s="35">
        <f aca="true" t="shared" si="4" ref="AR16:AR27">SUM(H16,Q16,Z16,AI16)</f>
        <v>1</v>
      </c>
      <c r="AS16" s="50">
        <f aca="true" t="shared" si="5" ref="AS16:AS27">SUM(J16:N16,S16:W16,AB16:AF16,AK16:AO16)</f>
        <v>24</v>
      </c>
      <c r="AX16" s="159">
        <f>SUM(AS9,AX15)</f>
        <v>360</v>
      </c>
    </row>
    <row r="17" spans="1:45" s="42" customFormat="1" ht="12.75">
      <c r="A17" s="30" t="s">
        <v>171</v>
      </c>
      <c r="B17" s="39" t="s">
        <v>170</v>
      </c>
      <c r="C17" s="118" t="str">
        <f t="shared" si="1"/>
        <v>Enz2-SEPT-21d-III</v>
      </c>
      <c r="D17" s="111" t="s">
        <v>273</v>
      </c>
      <c r="E17" s="96" t="s">
        <v>27</v>
      </c>
      <c r="F17" s="66"/>
      <c r="G17" s="60"/>
      <c r="H17" s="67"/>
      <c r="I17" s="74"/>
      <c r="J17" s="60"/>
      <c r="K17" s="27"/>
      <c r="L17" s="27"/>
      <c r="M17" s="27"/>
      <c r="N17" s="68"/>
      <c r="O17" s="60"/>
      <c r="P17" s="60"/>
      <c r="Q17" s="67"/>
      <c r="R17" s="74"/>
      <c r="S17" s="60"/>
      <c r="T17" s="27"/>
      <c r="U17" s="27"/>
      <c r="V17" s="27"/>
      <c r="W17" s="68"/>
      <c r="X17" s="60">
        <v>2</v>
      </c>
      <c r="Y17" s="60">
        <v>1</v>
      </c>
      <c r="Z17" s="67">
        <v>1</v>
      </c>
      <c r="AA17" s="74"/>
      <c r="AB17" s="60">
        <v>16</v>
      </c>
      <c r="AC17" s="27"/>
      <c r="AD17" s="27">
        <v>8</v>
      </c>
      <c r="AE17" s="27"/>
      <c r="AF17" s="68"/>
      <c r="AG17" s="60"/>
      <c r="AH17" s="60"/>
      <c r="AI17" s="67"/>
      <c r="AJ17" s="74"/>
      <c r="AK17" s="60"/>
      <c r="AL17" s="27"/>
      <c r="AM17" s="27"/>
      <c r="AN17" s="27"/>
      <c r="AO17" s="68"/>
      <c r="AP17" s="103">
        <f t="shared" si="2"/>
        <v>2</v>
      </c>
      <c r="AQ17" s="29">
        <f t="shared" si="3"/>
        <v>1</v>
      </c>
      <c r="AR17" s="29">
        <f t="shared" si="4"/>
        <v>1</v>
      </c>
      <c r="AS17" s="78">
        <f t="shared" si="5"/>
        <v>24</v>
      </c>
    </row>
    <row r="18" spans="1:45" s="42" customFormat="1" ht="12.75">
      <c r="A18" s="30" t="s">
        <v>173</v>
      </c>
      <c r="B18" s="39" t="s">
        <v>161</v>
      </c>
      <c r="C18" s="118" t="str">
        <f t="shared" si="1"/>
        <v>Enz2-SEPT-22d-IV</v>
      </c>
      <c r="D18" s="111" t="s">
        <v>273</v>
      </c>
      <c r="E18" s="96" t="s">
        <v>27</v>
      </c>
      <c r="F18" s="66"/>
      <c r="G18" s="60"/>
      <c r="H18" s="67"/>
      <c r="I18" s="74"/>
      <c r="J18" s="60"/>
      <c r="K18" s="27"/>
      <c r="L18" s="27"/>
      <c r="M18" s="27"/>
      <c r="N18" s="68"/>
      <c r="O18" s="60"/>
      <c r="P18" s="60"/>
      <c r="Q18" s="67"/>
      <c r="R18" s="74"/>
      <c r="S18" s="60"/>
      <c r="T18" s="27"/>
      <c r="U18" s="27"/>
      <c r="V18" s="27"/>
      <c r="W18" s="68"/>
      <c r="X18" s="60"/>
      <c r="Y18" s="60">
        <v>1</v>
      </c>
      <c r="Z18" s="67">
        <v>1</v>
      </c>
      <c r="AA18" s="74"/>
      <c r="AB18" s="60"/>
      <c r="AC18" s="27"/>
      <c r="AD18" s="27"/>
      <c r="AE18" s="27"/>
      <c r="AF18" s="68"/>
      <c r="AG18" s="60">
        <v>2</v>
      </c>
      <c r="AH18" s="60"/>
      <c r="AI18" s="67"/>
      <c r="AJ18" s="74"/>
      <c r="AK18" s="60">
        <v>16</v>
      </c>
      <c r="AL18" s="27"/>
      <c r="AM18" s="27">
        <v>8</v>
      </c>
      <c r="AN18" s="27"/>
      <c r="AO18" s="68"/>
      <c r="AP18" s="103">
        <f t="shared" si="2"/>
        <v>2</v>
      </c>
      <c r="AQ18" s="29">
        <f t="shared" si="3"/>
        <v>1</v>
      </c>
      <c r="AR18" s="29">
        <f t="shared" si="4"/>
        <v>1</v>
      </c>
      <c r="AS18" s="78">
        <f t="shared" si="5"/>
        <v>24</v>
      </c>
    </row>
    <row r="19" spans="1:45" s="42" customFormat="1" ht="12.75">
      <c r="A19" s="30" t="s">
        <v>175</v>
      </c>
      <c r="B19" s="39" t="s">
        <v>172</v>
      </c>
      <c r="C19" s="118" t="str">
        <f t="shared" si="1"/>
        <v>Enz2-SEPT-23d-III</v>
      </c>
      <c r="D19" s="111" t="s">
        <v>274</v>
      </c>
      <c r="E19" s="96" t="s">
        <v>27</v>
      </c>
      <c r="F19" s="66"/>
      <c r="G19" s="60"/>
      <c r="H19" s="67"/>
      <c r="I19" s="74"/>
      <c r="J19" s="60"/>
      <c r="K19" s="27"/>
      <c r="L19" s="27"/>
      <c r="M19" s="27"/>
      <c r="N19" s="68"/>
      <c r="O19" s="60"/>
      <c r="P19" s="60"/>
      <c r="Q19" s="67"/>
      <c r="R19" s="74"/>
      <c r="S19" s="60"/>
      <c r="T19" s="27"/>
      <c r="U19" s="27"/>
      <c r="V19" s="27"/>
      <c r="W19" s="68"/>
      <c r="X19" s="60">
        <v>2</v>
      </c>
      <c r="Y19" s="60">
        <v>1</v>
      </c>
      <c r="Z19" s="67">
        <v>1</v>
      </c>
      <c r="AA19" s="74"/>
      <c r="AB19" s="60">
        <v>8</v>
      </c>
      <c r="AC19" s="27"/>
      <c r="AD19" s="27">
        <v>16</v>
      </c>
      <c r="AE19" s="27"/>
      <c r="AF19" s="68"/>
      <c r="AG19" s="60"/>
      <c r="AH19" s="60"/>
      <c r="AI19" s="67"/>
      <c r="AJ19" s="74"/>
      <c r="AK19" s="60"/>
      <c r="AL19" s="27"/>
      <c r="AM19" s="27"/>
      <c r="AN19" s="27"/>
      <c r="AO19" s="68"/>
      <c r="AP19" s="103">
        <f t="shared" si="2"/>
        <v>2</v>
      </c>
      <c r="AQ19" s="29">
        <f t="shared" si="3"/>
        <v>1</v>
      </c>
      <c r="AR19" s="29">
        <f t="shared" si="4"/>
        <v>1</v>
      </c>
      <c r="AS19" s="78">
        <f t="shared" si="5"/>
        <v>24</v>
      </c>
    </row>
    <row r="20" spans="1:45" s="42" customFormat="1" ht="12.75">
      <c r="A20" s="30" t="s">
        <v>176</v>
      </c>
      <c r="B20" s="39" t="s">
        <v>186</v>
      </c>
      <c r="C20" s="118" t="str">
        <f t="shared" si="1"/>
        <v>Enz2-SEPT-24d-IV</v>
      </c>
      <c r="D20" s="111" t="s">
        <v>251</v>
      </c>
      <c r="E20" s="96" t="s">
        <v>27</v>
      </c>
      <c r="F20" s="66"/>
      <c r="G20" s="60"/>
      <c r="H20" s="67"/>
      <c r="I20" s="74"/>
      <c r="J20" s="60"/>
      <c r="K20" s="27"/>
      <c r="L20" s="27"/>
      <c r="M20" s="27"/>
      <c r="N20" s="68"/>
      <c r="O20" s="60"/>
      <c r="P20" s="60"/>
      <c r="Q20" s="67"/>
      <c r="R20" s="74"/>
      <c r="S20" s="60"/>
      <c r="T20" s="27"/>
      <c r="U20" s="27"/>
      <c r="V20" s="27"/>
      <c r="W20" s="68"/>
      <c r="X20" s="60"/>
      <c r="Y20" s="60">
        <v>1</v>
      </c>
      <c r="Z20" s="67">
        <v>1</v>
      </c>
      <c r="AA20" s="74"/>
      <c r="AB20" s="60"/>
      <c r="AC20" s="27"/>
      <c r="AD20" s="27"/>
      <c r="AE20" s="27"/>
      <c r="AF20" s="68"/>
      <c r="AG20" s="60">
        <v>2</v>
      </c>
      <c r="AH20" s="60"/>
      <c r="AI20" s="67"/>
      <c r="AJ20" s="74"/>
      <c r="AK20" s="60">
        <v>8</v>
      </c>
      <c r="AL20" s="27"/>
      <c r="AM20" s="27">
        <v>16</v>
      </c>
      <c r="AN20" s="27"/>
      <c r="AO20" s="68"/>
      <c r="AP20" s="103">
        <f t="shared" si="2"/>
        <v>2</v>
      </c>
      <c r="AQ20" s="29">
        <f t="shared" si="3"/>
        <v>1</v>
      </c>
      <c r="AR20" s="29">
        <f t="shared" si="4"/>
        <v>1</v>
      </c>
      <c r="AS20" s="78">
        <f t="shared" si="5"/>
        <v>24</v>
      </c>
    </row>
    <row r="21" spans="1:45" s="42" customFormat="1" ht="12.75">
      <c r="A21" s="30" t="s">
        <v>177</v>
      </c>
      <c r="B21" s="39" t="s">
        <v>341</v>
      </c>
      <c r="C21" s="118" t="str">
        <f t="shared" si="1"/>
        <v>Enz2-SEPT-25d-III</v>
      </c>
      <c r="D21" s="111" t="s">
        <v>278</v>
      </c>
      <c r="E21" s="96" t="s">
        <v>27</v>
      </c>
      <c r="F21" s="66"/>
      <c r="G21" s="60"/>
      <c r="H21" s="67"/>
      <c r="I21" s="74"/>
      <c r="J21" s="60"/>
      <c r="K21" s="27"/>
      <c r="L21" s="27"/>
      <c r="M21" s="27"/>
      <c r="N21" s="68"/>
      <c r="O21" s="60"/>
      <c r="P21" s="60"/>
      <c r="Q21" s="67"/>
      <c r="R21" s="74"/>
      <c r="S21" s="60"/>
      <c r="T21" s="27"/>
      <c r="U21" s="27"/>
      <c r="V21" s="27"/>
      <c r="W21" s="68"/>
      <c r="X21" s="60">
        <v>2</v>
      </c>
      <c r="Y21" s="60">
        <v>1</v>
      </c>
      <c r="Z21" s="67">
        <v>1</v>
      </c>
      <c r="AA21" s="74"/>
      <c r="AB21" s="60">
        <v>8</v>
      </c>
      <c r="AC21" s="27"/>
      <c r="AD21" s="27"/>
      <c r="AE21" s="27"/>
      <c r="AF21" s="68">
        <v>16</v>
      </c>
      <c r="AG21" s="60"/>
      <c r="AH21" s="60"/>
      <c r="AI21" s="67"/>
      <c r="AJ21" s="74"/>
      <c r="AK21" s="60"/>
      <c r="AL21" s="27"/>
      <c r="AM21" s="27"/>
      <c r="AN21" s="27"/>
      <c r="AO21" s="68"/>
      <c r="AP21" s="103">
        <f t="shared" si="2"/>
        <v>2</v>
      </c>
      <c r="AQ21" s="29">
        <f t="shared" si="3"/>
        <v>1</v>
      </c>
      <c r="AR21" s="29">
        <f t="shared" si="4"/>
        <v>1</v>
      </c>
      <c r="AS21" s="78">
        <f t="shared" si="5"/>
        <v>24</v>
      </c>
    </row>
    <row r="22" spans="1:45" s="42" customFormat="1" ht="12.75">
      <c r="A22" s="30" t="s">
        <v>178</v>
      </c>
      <c r="B22" s="39" t="s">
        <v>275</v>
      </c>
      <c r="C22" s="118" t="str">
        <f t="shared" si="1"/>
        <v>Enz2-SEPT-26d-IV</v>
      </c>
      <c r="D22" s="111" t="s">
        <v>276</v>
      </c>
      <c r="E22" s="96" t="s">
        <v>27</v>
      </c>
      <c r="F22" s="66"/>
      <c r="G22" s="60"/>
      <c r="H22" s="67"/>
      <c r="I22" s="74"/>
      <c r="J22" s="60"/>
      <c r="K22" s="27"/>
      <c r="L22" s="27"/>
      <c r="M22" s="27"/>
      <c r="N22" s="68"/>
      <c r="O22" s="60"/>
      <c r="P22" s="60"/>
      <c r="Q22" s="67"/>
      <c r="R22" s="74"/>
      <c r="S22" s="60"/>
      <c r="T22" s="27"/>
      <c r="U22" s="27"/>
      <c r="V22" s="27"/>
      <c r="W22" s="68"/>
      <c r="X22" s="60"/>
      <c r="Y22" s="60">
        <v>1</v>
      </c>
      <c r="Z22" s="67">
        <v>1</v>
      </c>
      <c r="AA22" s="74"/>
      <c r="AB22" s="60"/>
      <c r="AC22" s="27"/>
      <c r="AD22" s="27"/>
      <c r="AE22" s="27"/>
      <c r="AF22" s="68"/>
      <c r="AG22" s="60">
        <v>2</v>
      </c>
      <c r="AH22" s="60"/>
      <c r="AI22" s="67"/>
      <c r="AJ22" s="74"/>
      <c r="AK22" s="60">
        <v>8</v>
      </c>
      <c r="AL22" s="27"/>
      <c r="AM22" s="27">
        <v>16</v>
      </c>
      <c r="AN22" s="27"/>
      <c r="AO22" s="68"/>
      <c r="AP22" s="103">
        <f t="shared" si="2"/>
        <v>2</v>
      </c>
      <c r="AQ22" s="29">
        <f t="shared" si="3"/>
        <v>1</v>
      </c>
      <c r="AR22" s="29">
        <f t="shared" si="4"/>
        <v>1</v>
      </c>
      <c r="AS22" s="78">
        <f t="shared" si="5"/>
        <v>24</v>
      </c>
    </row>
    <row r="23" spans="1:45" s="42" customFormat="1" ht="12.75">
      <c r="A23" s="30" t="s">
        <v>180</v>
      </c>
      <c r="B23" s="39" t="s">
        <v>342</v>
      </c>
      <c r="C23" s="118" t="str">
        <f t="shared" si="1"/>
        <v>Enz2-SEPT-27d-III</v>
      </c>
      <c r="D23" s="111" t="s">
        <v>276</v>
      </c>
      <c r="E23" s="96" t="s">
        <v>27</v>
      </c>
      <c r="F23" s="66"/>
      <c r="G23" s="60"/>
      <c r="H23" s="67"/>
      <c r="I23" s="74"/>
      <c r="J23" s="60"/>
      <c r="K23" s="27"/>
      <c r="L23" s="27"/>
      <c r="M23" s="27"/>
      <c r="N23" s="68"/>
      <c r="O23" s="60"/>
      <c r="P23" s="60"/>
      <c r="Q23" s="67"/>
      <c r="R23" s="74"/>
      <c r="S23" s="60"/>
      <c r="T23" s="27"/>
      <c r="U23" s="27"/>
      <c r="V23" s="27"/>
      <c r="W23" s="68"/>
      <c r="X23" s="60">
        <v>2</v>
      </c>
      <c r="Y23" s="60">
        <v>1</v>
      </c>
      <c r="Z23" s="67">
        <v>1</v>
      </c>
      <c r="AA23" s="74"/>
      <c r="AB23" s="60">
        <v>8</v>
      </c>
      <c r="AC23" s="27"/>
      <c r="AD23" s="27">
        <v>16</v>
      </c>
      <c r="AE23" s="27"/>
      <c r="AF23" s="68"/>
      <c r="AG23" s="60"/>
      <c r="AH23" s="60"/>
      <c r="AI23" s="67"/>
      <c r="AJ23" s="74"/>
      <c r="AK23" s="60"/>
      <c r="AL23" s="27"/>
      <c r="AM23" s="27"/>
      <c r="AN23" s="27"/>
      <c r="AO23" s="68"/>
      <c r="AP23" s="103">
        <f t="shared" si="2"/>
        <v>2</v>
      </c>
      <c r="AQ23" s="29">
        <f t="shared" si="3"/>
        <v>1</v>
      </c>
      <c r="AR23" s="29">
        <f t="shared" si="4"/>
        <v>1</v>
      </c>
      <c r="AS23" s="78">
        <f t="shared" si="5"/>
        <v>24</v>
      </c>
    </row>
    <row r="24" spans="1:45" s="42" customFormat="1" ht="12.75">
      <c r="A24" s="30" t="s">
        <v>181</v>
      </c>
      <c r="B24" s="38" t="s">
        <v>190</v>
      </c>
      <c r="C24" s="117" t="str">
        <f t="shared" si="1"/>
        <v>Enz2-SEPT-28d-IV</v>
      </c>
      <c r="D24" s="110" t="s">
        <v>276</v>
      </c>
      <c r="E24" s="99" t="s">
        <v>27</v>
      </c>
      <c r="F24" s="55"/>
      <c r="G24" s="49"/>
      <c r="H24" s="65"/>
      <c r="I24" s="73"/>
      <c r="J24" s="49"/>
      <c r="K24" s="26"/>
      <c r="L24" s="26"/>
      <c r="M24" s="26"/>
      <c r="N24" s="54"/>
      <c r="O24" s="49"/>
      <c r="P24" s="49"/>
      <c r="Q24" s="65"/>
      <c r="R24" s="73"/>
      <c r="S24" s="49"/>
      <c r="T24" s="26"/>
      <c r="U24" s="26"/>
      <c r="V24" s="26"/>
      <c r="W24" s="54"/>
      <c r="X24" s="49"/>
      <c r="Y24" s="49">
        <v>1</v>
      </c>
      <c r="Z24" s="65">
        <v>1</v>
      </c>
      <c r="AA24" s="73"/>
      <c r="AB24" s="49"/>
      <c r="AC24" s="26"/>
      <c r="AD24" s="26"/>
      <c r="AE24" s="26"/>
      <c r="AF24" s="54"/>
      <c r="AG24" s="49">
        <v>2</v>
      </c>
      <c r="AH24" s="49"/>
      <c r="AI24" s="65"/>
      <c r="AJ24" s="73"/>
      <c r="AK24" s="49">
        <v>8</v>
      </c>
      <c r="AL24" s="26"/>
      <c r="AM24" s="26">
        <v>16</v>
      </c>
      <c r="AN24" s="26"/>
      <c r="AO24" s="54"/>
      <c r="AP24" s="102">
        <f t="shared" si="2"/>
        <v>2</v>
      </c>
      <c r="AQ24" s="35">
        <f t="shared" si="3"/>
        <v>1</v>
      </c>
      <c r="AR24" s="35">
        <f t="shared" si="4"/>
        <v>1</v>
      </c>
      <c r="AS24" s="50">
        <f t="shared" si="5"/>
        <v>24</v>
      </c>
    </row>
    <row r="25" spans="1:45" s="42" customFormat="1" ht="12.75">
      <c r="A25" s="30" t="s">
        <v>182</v>
      </c>
      <c r="B25" s="39" t="s">
        <v>237</v>
      </c>
      <c r="C25" s="118" t="str">
        <f t="shared" si="1"/>
        <v>Enz2-SEPT-29d-IV</v>
      </c>
      <c r="D25" s="111" t="s">
        <v>350</v>
      </c>
      <c r="E25" s="96" t="s">
        <v>27</v>
      </c>
      <c r="F25" s="66"/>
      <c r="G25" s="60"/>
      <c r="H25" s="67"/>
      <c r="I25" s="74"/>
      <c r="J25" s="60"/>
      <c r="K25" s="27"/>
      <c r="L25" s="27"/>
      <c r="M25" s="27"/>
      <c r="N25" s="68"/>
      <c r="O25" s="60"/>
      <c r="P25" s="60"/>
      <c r="Q25" s="67"/>
      <c r="R25" s="74"/>
      <c r="S25" s="60"/>
      <c r="T25" s="27"/>
      <c r="U25" s="27"/>
      <c r="V25" s="27"/>
      <c r="W25" s="68"/>
      <c r="X25" s="60"/>
      <c r="Y25" s="60">
        <v>1</v>
      </c>
      <c r="Z25" s="67">
        <v>1</v>
      </c>
      <c r="AA25" s="74"/>
      <c r="AB25" s="60"/>
      <c r="AC25" s="27"/>
      <c r="AD25" s="27"/>
      <c r="AE25" s="27"/>
      <c r="AF25" s="68"/>
      <c r="AG25" s="60">
        <v>2</v>
      </c>
      <c r="AH25" s="60"/>
      <c r="AI25" s="67"/>
      <c r="AJ25" s="74"/>
      <c r="AK25" s="60">
        <v>8</v>
      </c>
      <c r="AL25" s="27"/>
      <c r="AM25" s="27"/>
      <c r="AN25" s="27"/>
      <c r="AO25" s="68">
        <v>16</v>
      </c>
      <c r="AP25" s="103">
        <f t="shared" si="2"/>
        <v>2</v>
      </c>
      <c r="AQ25" s="29">
        <f t="shared" si="3"/>
        <v>1</v>
      </c>
      <c r="AR25" s="29">
        <f t="shared" si="4"/>
        <v>1</v>
      </c>
      <c r="AS25" s="78">
        <f t="shared" si="5"/>
        <v>24</v>
      </c>
    </row>
    <row r="26" spans="1:45" s="42" customFormat="1" ht="12.75">
      <c r="A26" s="30" t="s">
        <v>184</v>
      </c>
      <c r="B26" s="38" t="s">
        <v>192</v>
      </c>
      <c r="C26" s="117" t="str">
        <f t="shared" si="1"/>
        <v>Enz2-SEPT-30d-III</v>
      </c>
      <c r="D26" s="109" t="s">
        <v>272</v>
      </c>
      <c r="E26" s="97" t="s">
        <v>27</v>
      </c>
      <c r="F26" s="61"/>
      <c r="G26" s="62"/>
      <c r="H26" s="63"/>
      <c r="I26" s="72"/>
      <c r="J26" s="53"/>
      <c r="K26" s="26"/>
      <c r="L26" s="26"/>
      <c r="M26" s="26"/>
      <c r="N26" s="54"/>
      <c r="O26" s="61"/>
      <c r="P26" s="62"/>
      <c r="Q26" s="63"/>
      <c r="R26" s="72"/>
      <c r="S26" s="53"/>
      <c r="T26" s="26"/>
      <c r="U26" s="26"/>
      <c r="V26" s="26"/>
      <c r="W26" s="54"/>
      <c r="X26" s="61">
        <v>2</v>
      </c>
      <c r="Y26" s="62">
        <v>1</v>
      </c>
      <c r="Z26" s="63">
        <v>1</v>
      </c>
      <c r="AA26" s="72"/>
      <c r="AB26" s="53">
        <v>16</v>
      </c>
      <c r="AC26" s="26"/>
      <c r="AD26" s="26">
        <v>8</v>
      </c>
      <c r="AE26" s="26"/>
      <c r="AF26" s="54"/>
      <c r="AG26" s="61"/>
      <c r="AH26" s="62"/>
      <c r="AI26" s="63"/>
      <c r="AJ26" s="72"/>
      <c r="AK26" s="53"/>
      <c r="AL26" s="26"/>
      <c r="AM26" s="26"/>
      <c r="AN26" s="26"/>
      <c r="AO26" s="54"/>
      <c r="AP26" s="104">
        <f t="shared" si="2"/>
        <v>2</v>
      </c>
      <c r="AQ26" s="26">
        <f t="shared" si="3"/>
        <v>1</v>
      </c>
      <c r="AR26" s="49">
        <f t="shared" si="4"/>
        <v>1</v>
      </c>
      <c r="AS26" s="50">
        <f t="shared" si="5"/>
        <v>24</v>
      </c>
    </row>
    <row r="27" spans="1:45" s="42" customFormat="1" ht="13.5" thickBot="1">
      <c r="A27" s="321" t="s">
        <v>185</v>
      </c>
      <c r="B27" s="322" t="s">
        <v>179</v>
      </c>
      <c r="C27" s="377" t="str">
        <f t="shared" si="1"/>
        <v>Enz2-SEPT-31d-IV</v>
      </c>
      <c r="D27" s="374" t="s">
        <v>351</v>
      </c>
      <c r="E27" s="375" t="s">
        <v>352</v>
      </c>
      <c r="F27" s="369"/>
      <c r="G27" s="366"/>
      <c r="H27" s="370"/>
      <c r="I27" s="371"/>
      <c r="J27" s="372"/>
      <c r="K27" s="367"/>
      <c r="L27" s="367"/>
      <c r="M27" s="367"/>
      <c r="N27" s="368"/>
      <c r="O27" s="369"/>
      <c r="P27" s="366"/>
      <c r="Q27" s="370"/>
      <c r="R27" s="392"/>
      <c r="S27" s="393"/>
      <c r="T27" s="367"/>
      <c r="U27" s="367"/>
      <c r="V27" s="367"/>
      <c r="W27" s="368"/>
      <c r="X27" s="369"/>
      <c r="Y27" s="366">
        <v>1</v>
      </c>
      <c r="Z27" s="370">
        <v>1</v>
      </c>
      <c r="AA27" s="371"/>
      <c r="AB27" s="366"/>
      <c r="AC27" s="367"/>
      <c r="AD27" s="367"/>
      <c r="AE27" s="367"/>
      <c r="AF27" s="368"/>
      <c r="AG27" s="369">
        <v>2</v>
      </c>
      <c r="AH27" s="366"/>
      <c r="AI27" s="370"/>
      <c r="AJ27" s="371"/>
      <c r="AK27" s="366">
        <v>8</v>
      </c>
      <c r="AL27" s="367"/>
      <c r="AM27" s="367"/>
      <c r="AN27" s="367"/>
      <c r="AO27" s="368">
        <v>16</v>
      </c>
      <c r="AP27" s="376">
        <f t="shared" si="2"/>
        <v>2</v>
      </c>
      <c r="AQ27" s="340">
        <f t="shared" si="3"/>
        <v>1</v>
      </c>
      <c r="AR27" s="51">
        <f t="shared" si="4"/>
        <v>1</v>
      </c>
      <c r="AS27" s="52">
        <f t="shared" si="5"/>
        <v>24</v>
      </c>
    </row>
    <row r="28" spans="1:45" s="42" customFormat="1" ht="30" customHeight="1" thickBot="1" thickTop="1">
      <c r="A28" s="311" t="s">
        <v>64</v>
      </c>
      <c r="B28" s="334" t="s">
        <v>349</v>
      </c>
      <c r="C28" s="335"/>
      <c r="D28" s="336"/>
      <c r="E28" s="337"/>
      <c r="F28" s="338"/>
      <c r="G28" s="332"/>
      <c r="H28" s="333"/>
      <c r="I28" s="354"/>
      <c r="J28" s="462"/>
      <c r="K28" s="462"/>
      <c r="L28" s="462"/>
      <c r="M28" s="462"/>
      <c r="N28" s="463"/>
      <c r="O28" s="389"/>
      <c r="P28" s="390"/>
      <c r="Q28" s="88"/>
      <c r="R28" s="394"/>
      <c r="S28" s="470"/>
      <c r="T28" s="462"/>
      <c r="U28" s="462"/>
      <c r="V28" s="462"/>
      <c r="W28" s="463"/>
      <c r="X28" s="338"/>
      <c r="Y28" s="332"/>
      <c r="Z28" s="333"/>
      <c r="AA28" s="354"/>
      <c r="AB28" s="462"/>
      <c r="AC28" s="462"/>
      <c r="AD28" s="462"/>
      <c r="AE28" s="462"/>
      <c r="AF28" s="463"/>
      <c r="AG28" s="328">
        <v>2</v>
      </c>
      <c r="AH28" s="332"/>
      <c r="AI28" s="333"/>
      <c r="AJ28" s="354"/>
      <c r="AK28" s="462">
        <v>48</v>
      </c>
      <c r="AL28" s="462"/>
      <c r="AM28" s="462"/>
      <c r="AN28" s="462"/>
      <c r="AO28" s="463"/>
      <c r="AP28" s="328">
        <f>SUM(AG28)</f>
        <v>2</v>
      </c>
      <c r="AQ28" s="329">
        <f>SUM(AQ29:AQ34)</f>
        <v>6</v>
      </c>
      <c r="AR28" s="330">
        <f>SUM(AR29:AR34)</f>
        <v>6</v>
      </c>
      <c r="AS28" s="331">
        <f>SUM(AK28)</f>
        <v>48</v>
      </c>
    </row>
    <row r="29" spans="1:45" s="42" customFormat="1" ht="15">
      <c r="A29" s="30" t="s">
        <v>187</v>
      </c>
      <c r="B29" s="48" t="s">
        <v>183</v>
      </c>
      <c r="C29" s="117" t="str">
        <f aca="true" t="shared" si="6" ref="C29:C34">"Enz2-"&amp;$AU$3&amp;"-"&amp;A29&amp;"-"&amp;IF(COUNTA(F29)&lt;&gt;0,$F$7,IF(COUNTA(O29)&lt;&gt;0,$O$7,IF(COUNTA(X29)&lt;&gt;0,$X$7,IF(COUNTA(AG29)&lt;&gt;0,$AG$7,""))))</f>
        <v>Enz2-SEPT-32d-IV</v>
      </c>
      <c r="D29" s="109" t="s">
        <v>272</v>
      </c>
      <c r="E29" s="97" t="s">
        <v>27</v>
      </c>
      <c r="F29" s="80"/>
      <c r="G29" s="327"/>
      <c r="H29" s="82"/>
      <c r="I29" s="83"/>
      <c r="J29" s="84"/>
      <c r="K29" s="85"/>
      <c r="L29" s="85"/>
      <c r="M29" s="85"/>
      <c r="N29" s="86"/>
      <c r="O29" s="80"/>
      <c r="P29" s="327"/>
      <c r="Q29" s="82"/>
      <c r="R29" s="257"/>
      <c r="S29" s="84"/>
      <c r="T29" s="85"/>
      <c r="U29" s="85"/>
      <c r="V29" s="85"/>
      <c r="W29" s="86"/>
      <c r="X29" s="80"/>
      <c r="Y29" s="327"/>
      <c r="Z29" s="82"/>
      <c r="AA29" s="83"/>
      <c r="AB29" s="84"/>
      <c r="AC29" s="85"/>
      <c r="AD29" s="85"/>
      <c r="AE29" s="85"/>
      <c r="AF29" s="86"/>
      <c r="AG29" s="80">
        <v>1</v>
      </c>
      <c r="AH29" s="327">
        <v>1</v>
      </c>
      <c r="AI29" s="82">
        <v>1</v>
      </c>
      <c r="AJ29" s="83"/>
      <c r="AK29" s="401">
        <v>12</v>
      </c>
      <c r="AL29" s="383"/>
      <c r="AM29" s="401">
        <v>12</v>
      </c>
      <c r="AN29" s="384"/>
      <c r="AO29" s="385"/>
      <c r="AP29" s="102">
        <f aca="true" t="shared" si="7" ref="AP29:AP34">SUM(F29,O29,X29,AG29)</f>
        <v>1</v>
      </c>
      <c r="AQ29" s="26">
        <f aca="true" t="shared" si="8" ref="AQ29:AQ34">SUM(G29,P29,Y29,AH29)</f>
        <v>1</v>
      </c>
      <c r="AR29" s="49">
        <f aca="true" t="shared" si="9" ref="AR29:AR34">SUM(H29,Q29,Z29,AI29)</f>
        <v>1</v>
      </c>
      <c r="AS29" s="54">
        <f aca="true" t="shared" si="10" ref="AS29:AS34">SUM(J29:N29,S29:W29,AB29:AF29,AK29:AO29)</f>
        <v>24</v>
      </c>
    </row>
    <row r="30" spans="1:45" s="42" customFormat="1" ht="12.75">
      <c r="A30" s="30" t="s">
        <v>189</v>
      </c>
      <c r="B30" s="48" t="s">
        <v>343</v>
      </c>
      <c r="C30" s="117" t="str">
        <f t="shared" si="6"/>
        <v>Enz2-SEPT-33d-IV</v>
      </c>
      <c r="D30" s="109" t="s">
        <v>278</v>
      </c>
      <c r="E30" s="97" t="s">
        <v>27</v>
      </c>
      <c r="F30" s="80"/>
      <c r="G30" s="81"/>
      <c r="H30" s="82"/>
      <c r="I30" s="83"/>
      <c r="J30" s="84"/>
      <c r="K30" s="85"/>
      <c r="L30" s="85"/>
      <c r="M30" s="85"/>
      <c r="N30" s="86"/>
      <c r="O30" s="80"/>
      <c r="P30" s="81"/>
      <c r="Q30" s="82"/>
      <c r="R30" s="83"/>
      <c r="S30" s="84"/>
      <c r="T30" s="85"/>
      <c r="U30" s="85"/>
      <c r="V30" s="85"/>
      <c r="W30" s="86"/>
      <c r="X30" s="80"/>
      <c r="Y30" s="81"/>
      <c r="Z30" s="82"/>
      <c r="AA30" s="83"/>
      <c r="AB30" s="84"/>
      <c r="AC30" s="85"/>
      <c r="AD30" s="85"/>
      <c r="AE30" s="85"/>
      <c r="AF30" s="86"/>
      <c r="AG30" s="80">
        <v>1</v>
      </c>
      <c r="AH30" s="81">
        <v>1</v>
      </c>
      <c r="AI30" s="82">
        <v>1</v>
      </c>
      <c r="AJ30" s="83"/>
      <c r="AK30" s="90">
        <v>8</v>
      </c>
      <c r="AL30" s="17"/>
      <c r="AM30" s="17">
        <v>16</v>
      </c>
      <c r="AN30" s="17"/>
      <c r="AO30" s="89"/>
      <c r="AP30" s="102">
        <f t="shared" si="7"/>
        <v>1</v>
      </c>
      <c r="AQ30" s="26">
        <f t="shared" si="8"/>
        <v>1</v>
      </c>
      <c r="AR30" s="49">
        <f t="shared" si="9"/>
        <v>1</v>
      </c>
      <c r="AS30" s="50">
        <f t="shared" si="10"/>
        <v>24</v>
      </c>
    </row>
    <row r="31" spans="1:45" s="42" customFormat="1" ht="12.75">
      <c r="A31" s="30" t="s">
        <v>191</v>
      </c>
      <c r="B31" s="48" t="s">
        <v>174</v>
      </c>
      <c r="C31" s="117" t="str">
        <f t="shared" si="6"/>
        <v>Enz2-SEPT-34d-IV</v>
      </c>
      <c r="D31" s="109" t="s">
        <v>277</v>
      </c>
      <c r="E31" s="97" t="s">
        <v>27</v>
      </c>
      <c r="F31" s="80"/>
      <c r="G31" s="81"/>
      <c r="H31" s="82"/>
      <c r="I31" s="83"/>
      <c r="J31" s="84"/>
      <c r="K31" s="85"/>
      <c r="L31" s="85"/>
      <c r="M31" s="85"/>
      <c r="N31" s="86"/>
      <c r="O31" s="80"/>
      <c r="P31" s="81"/>
      <c r="Q31" s="82"/>
      <c r="R31" s="83"/>
      <c r="S31" s="84"/>
      <c r="T31" s="85"/>
      <c r="U31" s="85"/>
      <c r="V31" s="85"/>
      <c r="W31" s="86"/>
      <c r="X31" s="80"/>
      <c r="Y31" s="81"/>
      <c r="Z31" s="82"/>
      <c r="AA31" s="83"/>
      <c r="AB31" s="84"/>
      <c r="AC31" s="85"/>
      <c r="AD31" s="85"/>
      <c r="AE31" s="85"/>
      <c r="AF31" s="86"/>
      <c r="AG31" s="80">
        <v>1</v>
      </c>
      <c r="AH31" s="81">
        <v>1</v>
      </c>
      <c r="AI31" s="82">
        <v>1</v>
      </c>
      <c r="AJ31" s="83"/>
      <c r="AK31" s="90">
        <v>12</v>
      </c>
      <c r="AL31" s="17"/>
      <c r="AM31" s="17">
        <v>12</v>
      </c>
      <c r="AN31" s="17"/>
      <c r="AO31" s="89"/>
      <c r="AP31" s="102">
        <f t="shared" si="7"/>
        <v>1</v>
      </c>
      <c r="AQ31" s="26">
        <f t="shared" si="8"/>
        <v>1</v>
      </c>
      <c r="AR31" s="49">
        <f t="shared" si="9"/>
        <v>1</v>
      </c>
      <c r="AS31" s="50">
        <f t="shared" si="10"/>
        <v>24</v>
      </c>
    </row>
    <row r="32" spans="1:45" s="42" customFormat="1" ht="12.75">
      <c r="A32" s="30" t="s">
        <v>345</v>
      </c>
      <c r="B32" s="38" t="s">
        <v>188</v>
      </c>
      <c r="C32" s="117" t="str">
        <f t="shared" si="6"/>
        <v>Enz2-SEPT-35d-IV</v>
      </c>
      <c r="D32" s="109" t="s">
        <v>271</v>
      </c>
      <c r="E32" s="97" t="s">
        <v>27</v>
      </c>
      <c r="F32" s="80"/>
      <c r="G32" s="81"/>
      <c r="H32" s="82"/>
      <c r="I32" s="83"/>
      <c r="J32" s="84"/>
      <c r="K32" s="85"/>
      <c r="L32" s="85"/>
      <c r="M32" s="85"/>
      <c r="N32" s="86"/>
      <c r="O32" s="80"/>
      <c r="P32" s="81"/>
      <c r="Q32" s="82"/>
      <c r="R32" s="83"/>
      <c r="S32" s="84"/>
      <c r="T32" s="85"/>
      <c r="U32" s="85"/>
      <c r="V32" s="85"/>
      <c r="W32" s="86"/>
      <c r="X32" s="80"/>
      <c r="Y32" s="81"/>
      <c r="Z32" s="82"/>
      <c r="AA32" s="83"/>
      <c r="AB32" s="84"/>
      <c r="AC32" s="85"/>
      <c r="AD32" s="85"/>
      <c r="AE32" s="85"/>
      <c r="AF32" s="86"/>
      <c r="AG32" s="80">
        <v>1</v>
      </c>
      <c r="AH32" s="81">
        <v>1</v>
      </c>
      <c r="AI32" s="82">
        <v>1</v>
      </c>
      <c r="AJ32" s="83"/>
      <c r="AK32" s="90">
        <v>12</v>
      </c>
      <c r="AL32" s="17"/>
      <c r="AM32" s="17">
        <v>12</v>
      </c>
      <c r="AN32" s="17"/>
      <c r="AO32" s="89"/>
      <c r="AP32" s="102">
        <f t="shared" si="7"/>
        <v>1</v>
      </c>
      <c r="AQ32" s="26">
        <f t="shared" si="8"/>
        <v>1</v>
      </c>
      <c r="AR32" s="49">
        <f t="shared" si="9"/>
        <v>1</v>
      </c>
      <c r="AS32" s="50">
        <f t="shared" si="10"/>
        <v>24</v>
      </c>
    </row>
    <row r="33" spans="1:45" s="42" customFormat="1" ht="12.75">
      <c r="A33" s="30" t="s">
        <v>346</v>
      </c>
      <c r="B33" s="38" t="s">
        <v>166</v>
      </c>
      <c r="C33" s="117" t="str">
        <f t="shared" si="6"/>
        <v>Enz2-SEPT-36d-IV</v>
      </c>
      <c r="D33" s="109" t="s">
        <v>278</v>
      </c>
      <c r="E33" s="97" t="s">
        <v>27</v>
      </c>
      <c r="F33" s="80"/>
      <c r="G33" s="81"/>
      <c r="H33" s="82"/>
      <c r="I33" s="83"/>
      <c r="J33" s="84"/>
      <c r="K33" s="85"/>
      <c r="L33" s="85"/>
      <c r="M33" s="85"/>
      <c r="N33" s="86"/>
      <c r="O33" s="80"/>
      <c r="P33" s="81"/>
      <c r="Q33" s="82"/>
      <c r="R33" s="83"/>
      <c r="S33" s="84"/>
      <c r="T33" s="85"/>
      <c r="U33" s="85"/>
      <c r="V33" s="85"/>
      <c r="W33" s="86"/>
      <c r="X33" s="80"/>
      <c r="Y33" s="81"/>
      <c r="Z33" s="82"/>
      <c r="AA33" s="83"/>
      <c r="AB33" s="84"/>
      <c r="AC33" s="85"/>
      <c r="AD33" s="85"/>
      <c r="AE33" s="85"/>
      <c r="AF33" s="86"/>
      <c r="AG33" s="80">
        <v>1</v>
      </c>
      <c r="AH33" s="81">
        <v>1</v>
      </c>
      <c r="AI33" s="82">
        <v>1</v>
      </c>
      <c r="AJ33" s="83"/>
      <c r="AK33" s="90">
        <v>8</v>
      </c>
      <c r="AL33" s="17"/>
      <c r="AM33" s="17">
        <v>8</v>
      </c>
      <c r="AN33" s="17"/>
      <c r="AO33" s="89">
        <v>8</v>
      </c>
      <c r="AP33" s="102">
        <f t="shared" si="7"/>
        <v>1</v>
      </c>
      <c r="AQ33" s="26">
        <f t="shared" si="8"/>
        <v>1</v>
      </c>
      <c r="AR33" s="49">
        <f t="shared" si="9"/>
        <v>1</v>
      </c>
      <c r="AS33" s="50">
        <f t="shared" si="10"/>
        <v>24</v>
      </c>
    </row>
    <row r="34" spans="1:50" s="42" customFormat="1" ht="13.5" thickBot="1">
      <c r="A34" s="321" t="s">
        <v>347</v>
      </c>
      <c r="B34" s="350" t="s">
        <v>344</v>
      </c>
      <c r="C34" s="351" t="str">
        <f t="shared" si="6"/>
        <v>Enz2-SEPT-37d-IV</v>
      </c>
      <c r="D34" s="341" t="s">
        <v>353</v>
      </c>
      <c r="E34" s="342" t="s">
        <v>27</v>
      </c>
      <c r="F34" s="343"/>
      <c r="G34" s="344"/>
      <c r="H34" s="345"/>
      <c r="I34" s="346"/>
      <c r="J34" s="347"/>
      <c r="K34" s="348"/>
      <c r="L34" s="348"/>
      <c r="M34" s="348"/>
      <c r="N34" s="349"/>
      <c r="O34" s="343"/>
      <c r="P34" s="344"/>
      <c r="Q34" s="345"/>
      <c r="R34" s="346"/>
      <c r="S34" s="347"/>
      <c r="T34" s="348"/>
      <c r="U34" s="348"/>
      <c r="V34" s="348"/>
      <c r="W34" s="349"/>
      <c r="X34" s="343"/>
      <c r="Y34" s="344"/>
      <c r="Z34" s="345"/>
      <c r="AA34" s="346"/>
      <c r="AB34" s="347"/>
      <c r="AC34" s="348"/>
      <c r="AD34" s="348"/>
      <c r="AE34" s="348"/>
      <c r="AF34" s="349"/>
      <c r="AG34" s="343">
        <v>1</v>
      </c>
      <c r="AH34" s="344">
        <v>1</v>
      </c>
      <c r="AI34" s="345">
        <v>1</v>
      </c>
      <c r="AJ34" s="346"/>
      <c r="AK34" s="386">
        <v>8</v>
      </c>
      <c r="AL34" s="387"/>
      <c r="AM34" s="387"/>
      <c r="AN34" s="387"/>
      <c r="AO34" s="388">
        <v>16</v>
      </c>
      <c r="AP34" s="339">
        <f t="shared" si="7"/>
        <v>1</v>
      </c>
      <c r="AQ34" s="340">
        <f t="shared" si="8"/>
        <v>1</v>
      </c>
      <c r="AR34" s="51">
        <f t="shared" si="9"/>
        <v>1</v>
      </c>
      <c r="AS34" s="52">
        <f t="shared" si="10"/>
        <v>24</v>
      </c>
      <c r="AU34" s="464" t="s">
        <v>291</v>
      </c>
      <c r="AV34" s="464"/>
      <c r="AW34" s="464"/>
      <c r="AX34" s="464"/>
    </row>
    <row r="35" spans="1:50" s="45" customFormat="1" ht="19.5" customHeight="1" thickBot="1">
      <c r="A35" s="420" t="s">
        <v>40</v>
      </c>
      <c r="B35" s="421"/>
      <c r="C35" s="422"/>
      <c r="D35" s="277"/>
      <c r="E35" s="278"/>
      <c r="F35" s="279">
        <f>SUM(F10:F14,F16:F27,F29:F34)</f>
        <v>0</v>
      </c>
      <c r="G35" s="280">
        <f>SUM(G10:G14,G16:G27,G29:G34)</f>
        <v>0</v>
      </c>
      <c r="H35" s="280">
        <f>SUM(H10:H14,H16:H27,H29:H34)</f>
        <v>0</v>
      </c>
      <c r="I35" s="281"/>
      <c r="J35" s="282">
        <f aca="true" t="shared" si="11" ref="J35:Q35">SUM(J10:J14,J16:J27,J29:J34)</f>
        <v>0</v>
      </c>
      <c r="K35" s="282">
        <f t="shared" si="11"/>
        <v>0</v>
      </c>
      <c r="L35" s="282">
        <f t="shared" si="11"/>
        <v>0</v>
      </c>
      <c r="M35" s="282">
        <f t="shared" si="11"/>
        <v>0</v>
      </c>
      <c r="N35" s="283">
        <f t="shared" si="11"/>
        <v>0</v>
      </c>
      <c r="O35" s="279">
        <f t="shared" si="11"/>
        <v>5</v>
      </c>
      <c r="P35" s="280">
        <f t="shared" si="11"/>
        <v>5</v>
      </c>
      <c r="Q35" s="280">
        <f t="shared" si="11"/>
        <v>6</v>
      </c>
      <c r="R35" s="281"/>
      <c r="S35" s="282">
        <f aca="true" t="shared" si="12" ref="S35:Z35">SUM(S10:S14,S16:S27,S29:S34)</f>
        <v>16</v>
      </c>
      <c r="T35" s="282">
        <f t="shared" si="12"/>
        <v>0</v>
      </c>
      <c r="U35" s="282">
        <f t="shared" si="12"/>
        <v>24</v>
      </c>
      <c r="V35" s="282">
        <f t="shared" si="12"/>
        <v>0</v>
      </c>
      <c r="W35" s="283">
        <f t="shared" si="12"/>
        <v>0</v>
      </c>
      <c r="X35" s="279">
        <v>22</v>
      </c>
      <c r="Y35" s="280">
        <f t="shared" si="12"/>
        <v>16</v>
      </c>
      <c r="Z35" s="280">
        <f t="shared" si="12"/>
        <v>19</v>
      </c>
      <c r="AA35" s="281"/>
      <c r="AB35" s="282"/>
      <c r="AC35" s="282"/>
      <c r="AD35" s="282"/>
      <c r="AE35" s="282"/>
      <c r="AF35" s="283"/>
      <c r="AG35" s="279">
        <v>10</v>
      </c>
      <c r="AH35" s="280">
        <f>SUM(AH10:AH14,AH16:AH27,AH29:AH34)</f>
        <v>6</v>
      </c>
      <c r="AI35" s="280">
        <f>SUM(AI10:AI14,AI16:AI27,AI29:AI34)</f>
        <v>6</v>
      </c>
      <c r="AJ35" s="281"/>
      <c r="AK35" s="282"/>
      <c r="AL35" s="282"/>
      <c r="AM35" s="282"/>
      <c r="AN35" s="282"/>
      <c r="AO35" s="283"/>
      <c r="AP35" s="446" t="s">
        <v>23</v>
      </c>
      <c r="AQ35" s="441"/>
      <c r="AR35" s="441"/>
      <c r="AS35" s="442"/>
      <c r="AU35" s="158" t="str">
        <f>AU14</f>
        <v>ECTS</v>
      </c>
      <c r="AV35" s="161" t="str">
        <f>AV14</f>
        <v>ECTS(n)</v>
      </c>
      <c r="AW35" s="161" t="str">
        <f>AW14</f>
        <v>ECTS(p)</v>
      </c>
      <c r="AX35" s="158" t="str">
        <f>AX14</f>
        <v>godz.</v>
      </c>
    </row>
    <row r="36" spans="1:50" s="46" customFormat="1" ht="19.5" customHeight="1" thickBot="1">
      <c r="A36" s="423" t="s">
        <v>41</v>
      </c>
      <c r="B36" s="424"/>
      <c r="C36" s="425"/>
      <c r="D36" s="274"/>
      <c r="E36" s="276"/>
      <c r="F36" s="429" t="s">
        <v>23</v>
      </c>
      <c r="G36" s="430"/>
      <c r="H36" s="430"/>
      <c r="I36" s="440">
        <f>SUM(J35:N35)</f>
        <v>0</v>
      </c>
      <c r="J36" s="441"/>
      <c r="K36" s="441"/>
      <c r="L36" s="441"/>
      <c r="M36" s="441"/>
      <c r="N36" s="442"/>
      <c r="O36" s="429" t="s">
        <v>23</v>
      </c>
      <c r="P36" s="430"/>
      <c r="Q36" s="430"/>
      <c r="R36" s="440">
        <f>SUM(S35:W35)</f>
        <v>40</v>
      </c>
      <c r="S36" s="441"/>
      <c r="T36" s="441"/>
      <c r="U36" s="441"/>
      <c r="V36" s="441"/>
      <c r="W36" s="442"/>
      <c r="X36" s="429" t="s">
        <v>23</v>
      </c>
      <c r="Y36" s="430"/>
      <c r="Z36" s="430"/>
      <c r="AA36" s="440">
        <v>176</v>
      </c>
      <c r="AB36" s="441"/>
      <c r="AC36" s="441"/>
      <c r="AD36" s="441"/>
      <c r="AE36" s="441"/>
      <c r="AF36" s="442"/>
      <c r="AG36" s="429" t="s">
        <v>23</v>
      </c>
      <c r="AH36" s="430"/>
      <c r="AI36" s="430"/>
      <c r="AJ36" s="446">
        <v>144</v>
      </c>
      <c r="AK36" s="441"/>
      <c r="AL36" s="441"/>
      <c r="AM36" s="441"/>
      <c r="AN36" s="441"/>
      <c r="AO36" s="442"/>
      <c r="AP36" s="286">
        <f>SUM(AP9,AP15,AP28)</f>
        <v>37</v>
      </c>
      <c r="AQ36" s="286">
        <f>SUM(AQ9,AQ15,AQ28)</f>
        <v>27</v>
      </c>
      <c r="AR36" s="286">
        <f>SUM(AR9,AR15,AR28)</f>
        <v>31</v>
      </c>
      <c r="AS36" s="287">
        <f>SUM(I36,R36,AA36,AJ36)</f>
        <v>360</v>
      </c>
      <c r="AU36" s="160">
        <f>SUM(AP9,AU15)</f>
        <v>37</v>
      </c>
      <c r="AV36" s="160">
        <f>SUM(AQ9,AV15)</f>
        <v>17</v>
      </c>
      <c r="AW36" s="160">
        <f>SUM(AR9,AW15)</f>
        <v>21</v>
      </c>
      <c r="AX36" s="160">
        <f>SUM(AS9,AX15)</f>
        <v>360</v>
      </c>
    </row>
    <row r="37" spans="1:45" s="41" customFormat="1" ht="19.5" customHeight="1" thickBot="1">
      <c r="A37" s="426" t="s">
        <v>42</v>
      </c>
      <c r="B37" s="427"/>
      <c r="C37" s="428"/>
      <c r="D37" s="47"/>
      <c r="E37" s="47"/>
      <c r="F37" s="431">
        <f>COUNTA(I10:I14,I16:I27,I29:I34)</f>
        <v>0</v>
      </c>
      <c r="G37" s="432"/>
      <c r="H37" s="432"/>
      <c r="I37" s="432"/>
      <c r="J37" s="432"/>
      <c r="K37" s="432"/>
      <c r="L37" s="432"/>
      <c r="M37" s="432"/>
      <c r="N37" s="433"/>
      <c r="O37" s="431">
        <f>COUNTA(R10:R14,R16:R27,R29:R34)</f>
        <v>1</v>
      </c>
      <c r="P37" s="432"/>
      <c r="Q37" s="432"/>
      <c r="R37" s="432"/>
      <c r="S37" s="432"/>
      <c r="T37" s="432"/>
      <c r="U37" s="432"/>
      <c r="V37" s="432"/>
      <c r="W37" s="433"/>
      <c r="X37" s="431">
        <f>COUNTA(AA10:AA14,AA16:AA27,AA29:AA34)</f>
        <v>2</v>
      </c>
      <c r="Y37" s="432"/>
      <c r="Z37" s="432"/>
      <c r="AA37" s="432"/>
      <c r="AB37" s="432"/>
      <c r="AC37" s="432"/>
      <c r="AD37" s="432"/>
      <c r="AE37" s="432"/>
      <c r="AF37" s="433"/>
      <c r="AG37" s="431">
        <f>COUNTA(AJ10:AJ14,AJ16:AJ27,AJ29:AJ34)</f>
        <v>0</v>
      </c>
      <c r="AH37" s="432"/>
      <c r="AI37" s="432"/>
      <c r="AJ37" s="432"/>
      <c r="AK37" s="432"/>
      <c r="AL37" s="432"/>
      <c r="AM37" s="432"/>
      <c r="AN37" s="432"/>
      <c r="AO37" s="433"/>
      <c r="AP37" s="431">
        <f>SUM(F37:AO37)</f>
        <v>3</v>
      </c>
      <c r="AQ37" s="432"/>
      <c r="AR37" s="432"/>
      <c r="AS37" s="433"/>
    </row>
    <row r="38" spans="1:44" ht="12.75">
      <c r="A38" s="13"/>
      <c r="B38" s="13"/>
      <c r="C38" s="13"/>
      <c r="D38" s="13"/>
      <c r="E38" s="13"/>
      <c r="F38" s="14"/>
      <c r="G38" s="14"/>
      <c r="H38" s="14"/>
      <c r="I38" s="75"/>
      <c r="J38" s="31"/>
      <c r="K38" s="32"/>
      <c r="L38" s="15"/>
      <c r="M38" s="15"/>
      <c r="N38" s="15"/>
      <c r="O38" s="14"/>
      <c r="P38" s="14"/>
      <c r="Q38" s="14"/>
      <c r="R38" s="75"/>
      <c r="S38" s="31"/>
      <c r="T38" s="32"/>
      <c r="U38" s="15"/>
      <c r="V38" s="15"/>
      <c r="W38" s="15"/>
      <c r="X38" s="14"/>
      <c r="Y38" s="14"/>
      <c r="Z38" s="14"/>
      <c r="AA38" s="75"/>
      <c r="AB38" s="31"/>
      <c r="AC38" s="32"/>
      <c r="AD38" s="15"/>
      <c r="AE38" s="15"/>
      <c r="AF38" s="15"/>
      <c r="AG38" s="14"/>
      <c r="AH38" s="14"/>
      <c r="AI38" s="14"/>
      <c r="AJ38" s="75"/>
      <c r="AK38" s="31"/>
      <c r="AL38" s="32"/>
      <c r="AM38" s="15"/>
      <c r="AN38" s="15"/>
      <c r="AO38" s="15"/>
      <c r="AP38" s="16"/>
      <c r="AQ38" s="16"/>
      <c r="AR38" s="16"/>
    </row>
    <row r="39" spans="1:45" ht="12.75">
      <c r="A39" s="40"/>
      <c r="B39" s="34" t="s">
        <v>195</v>
      </c>
      <c r="D39" s="13"/>
      <c r="E39" s="13"/>
      <c r="F39" s="13"/>
      <c r="G39" s="13"/>
      <c r="H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20"/>
      <c r="AL39" s="13"/>
      <c r="AM39" s="13"/>
      <c r="AN39" s="13"/>
      <c r="AO39" s="13"/>
      <c r="AR39" s="13"/>
      <c r="AS39" s="13"/>
    </row>
    <row r="40" spans="1:45" ht="12.75">
      <c r="A40" s="75"/>
      <c r="B40" s="101"/>
      <c r="C40" s="13"/>
      <c r="D40" s="13"/>
      <c r="E40" s="13"/>
      <c r="F40" s="13"/>
      <c r="G40" s="13"/>
      <c r="H40" s="13"/>
      <c r="K40" s="20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8"/>
    </row>
    <row r="41" spans="1:45" ht="12.75">
      <c r="A41" s="13"/>
      <c r="B41" s="20"/>
      <c r="C41" s="13"/>
      <c r="D41" s="13"/>
      <c r="E41" s="13"/>
      <c r="F41" s="13"/>
      <c r="G41" s="13"/>
      <c r="H41" s="13"/>
      <c r="I41" s="77"/>
      <c r="J41" s="20"/>
      <c r="K41" s="20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77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77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2.75">
      <c r="A55" s="13"/>
      <c r="B55" s="13"/>
      <c r="C55" s="13"/>
      <c r="D55" s="13"/>
      <c r="E55" s="13"/>
      <c r="F55" s="13"/>
      <c r="G55" s="13"/>
      <c r="H55" s="13"/>
      <c r="I55" s="77"/>
      <c r="J55" s="13"/>
      <c r="K55" s="13"/>
      <c r="L55" s="13"/>
      <c r="M55" s="13"/>
      <c r="N55" s="13"/>
      <c r="O55" s="13"/>
      <c r="P55" s="13"/>
      <c r="Q55" s="13"/>
      <c r="R55" s="77"/>
      <c r="S55" s="13"/>
      <c r="T55" s="13"/>
      <c r="U55" s="13"/>
      <c r="V55" s="13"/>
      <c r="W55" s="13"/>
      <c r="X55" s="13"/>
      <c r="Y55" s="13"/>
      <c r="Z55" s="13"/>
      <c r="AA55" s="77"/>
      <c r="AB55" s="13"/>
      <c r="AC55" s="13"/>
      <c r="AD55" s="13"/>
      <c r="AE55" s="13"/>
      <c r="AF55" s="13"/>
      <c r="AG55" s="13"/>
      <c r="AH55" s="13"/>
      <c r="AI55" s="13"/>
      <c r="AJ55" s="77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ht="12.75">
      <c r="A56" s="13"/>
      <c r="B56" s="13"/>
      <c r="C56" s="13"/>
      <c r="D56" s="13"/>
      <c r="E56" s="13"/>
      <c r="F56" s="13"/>
      <c r="G56" s="13"/>
      <c r="H56" s="13"/>
      <c r="I56" s="77"/>
      <c r="J56" s="13"/>
      <c r="K56" s="13"/>
      <c r="L56" s="13"/>
      <c r="M56" s="13"/>
      <c r="N56" s="13"/>
      <c r="O56" s="13"/>
      <c r="P56" s="13"/>
      <c r="Q56" s="13"/>
      <c r="R56" s="77"/>
      <c r="S56" s="13"/>
      <c r="T56" s="13"/>
      <c r="U56" s="13"/>
      <c r="V56" s="13"/>
      <c r="W56" s="13"/>
      <c r="X56" s="13"/>
      <c r="Y56" s="13"/>
      <c r="Z56" s="13"/>
      <c r="AA56" s="77"/>
      <c r="AB56" s="13"/>
      <c r="AC56" s="13"/>
      <c r="AD56" s="13"/>
      <c r="AE56" s="13"/>
      <c r="AF56" s="13"/>
      <c r="AG56" s="13"/>
      <c r="AH56" s="13"/>
      <c r="AI56" s="13"/>
      <c r="AJ56" s="77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ht="12.75">
      <c r="A57" s="13"/>
      <c r="B57" s="13"/>
      <c r="C57" s="13"/>
      <c r="D57" s="13"/>
      <c r="E57" s="13"/>
      <c r="F57" s="13"/>
      <c r="G57" s="13"/>
      <c r="H57" s="13"/>
      <c r="I57" s="77"/>
      <c r="J57" s="13"/>
      <c r="K57" s="13"/>
      <c r="L57" s="13"/>
      <c r="M57" s="13"/>
      <c r="N57" s="13"/>
      <c r="O57" s="13"/>
      <c r="P57" s="13"/>
      <c r="Q57" s="13"/>
      <c r="R57" s="77"/>
      <c r="S57" s="13"/>
      <c r="T57" s="13"/>
      <c r="U57" s="13"/>
      <c r="V57" s="13"/>
      <c r="W57" s="13"/>
      <c r="X57" s="13"/>
      <c r="Y57" s="13"/>
      <c r="Z57" s="13"/>
      <c r="AA57" s="77"/>
      <c r="AB57" s="13"/>
      <c r="AC57" s="13"/>
      <c r="AD57" s="13"/>
      <c r="AE57" s="13"/>
      <c r="AF57" s="13"/>
      <c r="AG57" s="13"/>
      <c r="AH57" s="13"/>
      <c r="AI57" s="13"/>
      <c r="AJ57" s="77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ht="12.75">
      <c r="A58" s="13"/>
      <c r="B58" s="13"/>
      <c r="C58" s="13"/>
      <c r="D58" s="13"/>
      <c r="E58" s="13"/>
      <c r="F58" s="13"/>
      <c r="G58" s="13"/>
      <c r="H58" s="13"/>
      <c r="I58" s="77"/>
      <c r="J58" s="13"/>
      <c r="K58" s="13"/>
      <c r="L58" s="13"/>
      <c r="M58" s="13"/>
      <c r="N58" s="13"/>
      <c r="O58" s="13"/>
      <c r="P58" s="13"/>
      <c r="Q58" s="13"/>
      <c r="R58" s="77"/>
      <c r="S58" s="13"/>
      <c r="T58" s="13"/>
      <c r="U58" s="13"/>
      <c r="V58" s="13"/>
      <c r="W58" s="13"/>
      <c r="X58" s="13"/>
      <c r="Y58" s="13"/>
      <c r="Z58" s="13"/>
      <c r="AA58" s="77"/>
      <c r="AB58" s="13"/>
      <c r="AC58" s="13"/>
      <c r="AD58" s="13"/>
      <c r="AE58" s="13"/>
      <c r="AF58" s="13"/>
      <c r="AG58" s="13"/>
      <c r="AH58" s="13"/>
      <c r="AI58" s="13"/>
      <c r="AJ58" s="77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ht="12.75">
      <c r="A59" s="13"/>
      <c r="B59" s="13"/>
      <c r="C59" s="13"/>
      <c r="D59" s="13"/>
      <c r="E59" s="13"/>
      <c r="F59" s="13"/>
      <c r="G59" s="13"/>
      <c r="H59" s="13"/>
      <c r="I59" s="77"/>
      <c r="J59" s="13"/>
      <c r="K59" s="13"/>
      <c r="L59" s="13"/>
      <c r="M59" s="13"/>
      <c r="N59" s="13"/>
      <c r="O59" s="13"/>
      <c r="P59" s="13"/>
      <c r="Q59" s="13"/>
      <c r="R59" s="77"/>
      <c r="S59" s="13"/>
      <c r="T59" s="13"/>
      <c r="U59" s="13"/>
      <c r="V59" s="13"/>
      <c r="W59" s="13"/>
      <c r="X59" s="13"/>
      <c r="Y59" s="13"/>
      <c r="Z59" s="13"/>
      <c r="AA59" s="77"/>
      <c r="AB59" s="13"/>
      <c r="AC59" s="13"/>
      <c r="AD59" s="13"/>
      <c r="AE59" s="13"/>
      <c r="AF59" s="13"/>
      <c r="AG59" s="13"/>
      <c r="AH59" s="13"/>
      <c r="AI59" s="13"/>
      <c r="AJ59" s="77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ht="12.75">
      <c r="A60" s="13"/>
      <c r="B60" s="13"/>
      <c r="C60" s="13"/>
      <c r="D60" s="13"/>
      <c r="E60" s="13"/>
      <c r="F60" s="13"/>
      <c r="G60" s="13"/>
      <c r="H60" s="13"/>
      <c r="I60" s="77"/>
      <c r="J60" s="13"/>
      <c r="K60" s="13"/>
      <c r="L60" s="13"/>
      <c r="M60" s="13"/>
      <c r="N60" s="13"/>
      <c r="O60" s="13"/>
      <c r="P60" s="13"/>
      <c r="Q60" s="13"/>
      <c r="R60" s="77"/>
      <c r="S60" s="13"/>
      <c r="T60" s="13"/>
      <c r="U60" s="13"/>
      <c r="V60" s="13"/>
      <c r="W60" s="13"/>
      <c r="X60" s="13"/>
      <c r="Y60" s="13"/>
      <c r="Z60" s="13"/>
      <c r="AA60" s="77"/>
      <c r="AB60" s="13"/>
      <c r="AC60" s="13"/>
      <c r="AD60" s="13"/>
      <c r="AE60" s="13"/>
      <c r="AF60" s="13"/>
      <c r="AG60" s="13"/>
      <c r="AH60" s="13"/>
      <c r="AI60" s="13"/>
      <c r="AJ60" s="77"/>
      <c r="AK60" s="13"/>
      <c r="AL60" s="13"/>
      <c r="AM60" s="13"/>
      <c r="AN60" s="13"/>
      <c r="AO60" s="13"/>
      <c r="AP60" s="13"/>
      <c r="AQ60" s="13"/>
      <c r="AR60" s="13"/>
      <c r="AS60" s="13"/>
    </row>
  </sheetData>
  <sheetProtection/>
  <mergeCells count="40">
    <mergeCell ref="AU34:AX34"/>
    <mergeCell ref="J9:N9"/>
    <mergeCell ref="AB9:AF9"/>
    <mergeCell ref="J15:N15"/>
    <mergeCell ref="AB15:AF15"/>
    <mergeCell ref="J28:N28"/>
    <mergeCell ref="AB28:AF28"/>
    <mergeCell ref="AK9:AO9"/>
    <mergeCell ref="AK28:AO28"/>
    <mergeCell ref="AK15:AO15"/>
    <mergeCell ref="B2:N2"/>
    <mergeCell ref="B4:N4"/>
    <mergeCell ref="B3:N3"/>
    <mergeCell ref="F6:AO6"/>
    <mergeCell ref="AP6:AS6"/>
    <mergeCell ref="AP7:AS7"/>
    <mergeCell ref="AG7:AO7"/>
    <mergeCell ref="F7:N7"/>
    <mergeCell ref="X7:AF7"/>
    <mergeCell ref="AP35:AS35"/>
    <mergeCell ref="X37:AF37"/>
    <mergeCell ref="X36:Z36"/>
    <mergeCell ref="AA36:AF36"/>
    <mergeCell ref="AP37:AS37"/>
    <mergeCell ref="AG36:AI36"/>
    <mergeCell ref="AJ36:AO36"/>
    <mergeCell ref="AG37:AO37"/>
    <mergeCell ref="A35:C35"/>
    <mergeCell ref="A36:C36"/>
    <mergeCell ref="A37:C37"/>
    <mergeCell ref="F36:H36"/>
    <mergeCell ref="F37:N37"/>
    <mergeCell ref="I36:N36"/>
    <mergeCell ref="O36:Q36"/>
    <mergeCell ref="R36:W36"/>
    <mergeCell ref="O37:W37"/>
    <mergeCell ref="O7:W7"/>
    <mergeCell ref="S9:W9"/>
    <mergeCell ref="S15:W15"/>
    <mergeCell ref="S28:W28"/>
  </mergeCells>
  <printOptions horizontalCentered="1" verticalCentered="1"/>
  <pageMargins left="0.1968503937007874" right="0.1968503937007874" top="0.7874015748031497" bottom="0.3937007874015748" header="0.5905511811023623" footer="0.31496062992125984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/>
  <dimension ref="A2:AX54"/>
  <sheetViews>
    <sheetView tabSelected="1" view="pageBreakPreview" zoomScaleNormal="75" zoomScaleSheetLayoutView="100" zoomScalePageLayoutView="0" workbookViewId="0" topLeftCell="A1">
      <selection activeCell="C40" sqref="C40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7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2" customFormat="1" ht="19.5" customHeight="1">
      <c r="B2" s="447" t="str">
        <f>plan!B2:N2</f>
        <v> Kierunek Elektrotechnika. Studia niestacjonarne zaoczne II stopnia.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48" t="s">
        <v>211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2"/>
      <c r="P3" s="2"/>
      <c r="X3" s="2"/>
      <c r="Y3" s="2"/>
      <c r="AG3" s="2"/>
      <c r="AH3" s="2"/>
      <c r="AU3" t="s">
        <v>217</v>
      </c>
    </row>
    <row r="4" spans="1:34" ht="19.5" customHeight="1">
      <c r="A4" s="19"/>
      <c r="B4" s="437" t="str">
        <f>plan!B3:N3</f>
        <v>Obowiązuje od roku akad. 2015/2016 zatwierdzony Uchwałą Rady Wydziału w dniu 29.09.2015 r.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51" t="s">
        <v>13</v>
      </c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3" t="s">
        <v>14</v>
      </c>
      <c r="AQ6" s="454"/>
      <c r="AR6" s="454"/>
      <c r="AS6" s="455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34" t="s">
        <v>7</v>
      </c>
      <c r="G7" s="435"/>
      <c r="H7" s="435"/>
      <c r="I7" s="435"/>
      <c r="J7" s="435"/>
      <c r="K7" s="435"/>
      <c r="L7" s="435"/>
      <c r="M7" s="435"/>
      <c r="N7" s="436"/>
      <c r="O7" s="434" t="s">
        <v>8</v>
      </c>
      <c r="P7" s="435"/>
      <c r="Q7" s="435"/>
      <c r="R7" s="435"/>
      <c r="S7" s="435"/>
      <c r="T7" s="435"/>
      <c r="U7" s="435"/>
      <c r="V7" s="435"/>
      <c r="W7" s="436"/>
      <c r="X7" s="434" t="s">
        <v>9</v>
      </c>
      <c r="Y7" s="435"/>
      <c r="Z7" s="435"/>
      <c r="AA7" s="435"/>
      <c r="AB7" s="435"/>
      <c r="AC7" s="435"/>
      <c r="AD7" s="435"/>
      <c r="AE7" s="435"/>
      <c r="AF7" s="436"/>
      <c r="AG7" s="434" t="s">
        <v>10</v>
      </c>
      <c r="AH7" s="435"/>
      <c r="AI7" s="435"/>
      <c r="AJ7" s="435"/>
      <c r="AK7" s="435"/>
      <c r="AL7" s="435"/>
      <c r="AM7" s="435"/>
      <c r="AN7" s="435"/>
      <c r="AO7" s="436"/>
      <c r="AP7" s="456" t="s">
        <v>15</v>
      </c>
      <c r="AQ7" s="457"/>
      <c r="AR7" s="457"/>
      <c r="AS7" s="458"/>
    </row>
    <row r="8" spans="1:45" ht="13.5" thickBot="1">
      <c r="A8" s="9"/>
      <c r="B8" s="303"/>
      <c r="C8" s="304"/>
      <c r="D8" s="305"/>
      <c r="E8" s="304"/>
      <c r="F8" s="306" t="s">
        <v>17</v>
      </c>
      <c r="G8" s="300" t="s">
        <v>33</v>
      </c>
      <c r="H8" s="301" t="s">
        <v>32</v>
      </c>
      <c r="I8" s="302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9" t="s">
        <v>17</v>
      </c>
      <c r="P8" s="300" t="s">
        <v>33</v>
      </c>
      <c r="Q8" s="301" t="s">
        <v>32</v>
      </c>
      <c r="R8" s="302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9" t="s">
        <v>17</v>
      </c>
      <c r="Y8" s="300" t="s">
        <v>33</v>
      </c>
      <c r="Z8" s="301" t="s">
        <v>32</v>
      </c>
      <c r="AA8" s="302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9" t="s">
        <v>17</v>
      </c>
      <c r="AH8" s="300" t="s">
        <v>33</v>
      </c>
      <c r="AI8" s="301" t="s">
        <v>32</v>
      </c>
      <c r="AJ8" s="302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11" t="s">
        <v>78</v>
      </c>
      <c r="B9" s="312" t="s">
        <v>212</v>
      </c>
      <c r="C9" s="308"/>
      <c r="D9" s="313"/>
      <c r="E9" s="308"/>
      <c r="F9" s="307"/>
      <c r="G9" s="309"/>
      <c r="H9" s="313"/>
      <c r="I9" s="353"/>
      <c r="J9" s="441"/>
      <c r="K9" s="441"/>
      <c r="L9" s="441"/>
      <c r="M9" s="441"/>
      <c r="N9" s="442"/>
      <c r="O9" s="286">
        <v>5</v>
      </c>
      <c r="P9" s="309"/>
      <c r="Q9" s="310"/>
      <c r="R9" s="353">
        <v>1</v>
      </c>
      <c r="S9" s="441">
        <v>40</v>
      </c>
      <c r="T9" s="441"/>
      <c r="U9" s="441"/>
      <c r="V9" s="441"/>
      <c r="W9" s="442"/>
      <c r="X9" s="352">
        <v>6</v>
      </c>
      <c r="Y9" s="307"/>
      <c r="Z9" s="310"/>
      <c r="AA9" s="353">
        <v>1</v>
      </c>
      <c r="AB9" s="441">
        <v>32</v>
      </c>
      <c r="AC9" s="441"/>
      <c r="AD9" s="441"/>
      <c r="AE9" s="441"/>
      <c r="AF9" s="442"/>
      <c r="AG9" s="286">
        <v>6</v>
      </c>
      <c r="AH9" s="309"/>
      <c r="AI9" s="310"/>
      <c r="AJ9" s="353"/>
      <c r="AK9" s="441">
        <v>72</v>
      </c>
      <c r="AL9" s="441"/>
      <c r="AM9" s="441"/>
      <c r="AN9" s="441"/>
      <c r="AO9" s="442"/>
      <c r="AP9" s="286">
        <f>SUM(AP10:AP13)</f>
        <v>17</v>
      </c>
      <c r="AQ9" s="307">
        <f>SUM(AQ10:AQ13)</f>
        <v>7</v>
      </c>
      <c r="AR9" s="307">
        <f>SUM(AR10:AR13)</f>
        <v>8</v>
      </c>
      <c r="AS9" s="308">
        <f>SUM(AS10:AS13)</f>
        <v>144</v>
      </c>
    </row>
    <row r="10" spans="1:45" s="42" customFormat="1" ht="12.75">
      <c r="A10" s="30" t="s">
        <v>132</v>
      </c>
      <c r="B10" s="38" t="s">
        <v>130</v>
      </c>
      <c r="C10" s="86" t="str">
        <f>"Enz2-"&amp;$AU$3&amp;"-"&amp;A10&amp;"-"&amp;IF(COUNTA(F10)&lt;&gt;0,$F$7,IF(COUNTA(O10)&lt;&gt;0,$O$7,IF(COUNTA(X10)&lt;&gt;0,$X$7,IF(COUNTA(AG10)&lt;&gt;0,$AG$7,""))))</f>
        <v>Enz2-SyMe-15e-IV</v>
      </c>
      <c r="D10" s="110" t="s">
        <v>279</v>
      </c>
      <c r="E10" s="99" t="s">
        <v>29</v>
      </c>
      <c r="F10" s="55"/>
      <c r="G10" s="49"/>
      <c r="H10" s="65"/>
      <c r="I10" s="73"/>
      <c r="J10" s="49"/>
      <c r="K10" s="26"/>
      <c r="L10" s="26"/>
      <c r="M10" s="26"/>
      <c r="N10" s="54"/>
      <c r="O10" s="49"/>
      <c r="P10" s="49">
        <v>2</v>
      </c>
      <c r="Q10" s="65">
        <v>3</v>
      </c>
      <c r="R10" s="73"/>
      <c r="S10" s="49"/>
      <c r="T10" s="26"/>
      <c r="U10" s="26"/>
      <c r="V10" s="26"/>
      <c r="W10" s="54"/>
      <c r="X10" s="49"/>
      <c r="Y10" s="49"/>
      <c r="Z10" s="65"/>
      <c r="AA10" s="73"/>
      <c r="AB10" s="49"/>
      <c r="AC10" s="26"/>
      <c r="AD10" s="26"/>
      <c r="AE10" s="26"/>
      <c r="AF10" s="54"/>
      <c r="AG10" s="49">
        <v>3</v>
      </c>
      <c r="AH10" s="49"/>
      <c r="AI10" s="65"/>
      <c r="AJ10" s="73"/>
      <c r="AK10" s="49">
        <v>24</v>
      </c>
      <c r="AL10" s="26"/>
      <c r="AM10" s="26">
        <v>12</v>
      </c>
      <c r="AN10" s="26"/>
      <c r="AO10" s="54"/>
      <c r="AP10" s="62">
        <f aca="true" t="shared" si="0" ref="AP10:AR13">SUM(F10,O10,X10,AG10)</f>
        <v>3</v>
      </c>
      <c r="AQ10" s="35">
        <f t="shared" si="0"/>
        <v>2</v>
      </c>
      <c r="AR10" s="35">
        <f t="shared" si="0"/>
        <v>3</v>
      </c>
      <c r="AS10" s="50">
        <f>SUM(J10:N10,S10:W10,AB10:AF10,AK10:AO10)</f>
        <v>36</v>
      </c>
    </row>
    <row r="11" spans="1:45" s="42" customFormat="1" ht="12.75">
      <c r="A11" s="30" t="s">
        <v>134</v>
      </c>
      <c r="B11" s="39" t="s">
        <v>131</v>
      </c>
      <c r="C11" s="114" t="str">
        <f>"Enz2-"&amp;$AU$3&amp;"-"&amp;A11&amp;"-"&amp;IF(COUNTA(F11)&lt;&gt;0,$F$7,IF(COUNTA(O11)&lt;&gt;0,$O$7,IF(COUNTA(X11)&lt;&gt;0,$X$7,IF(COUNTA(AG11)&lt;&gt;0,$AG$7,""))))</f>
        <v>Enz2-SyMe-16e-IV</v>
      </c>
      <c r="D11" s="111" t="s">
        <v>357</v>
      </c>
      <c r="E11" s="96" t="s">
        <v>29</v>
      </c>
      <c r="F11" s="66"/>
      <c r="G11" s="60"/>
      <c r="H11" s="67"/>
      <c r="I11" s="74"/>
      <c r="J11" s="60"/>
      <c r="K11" s="27"/>
      <c r="L11" s="27"/>
      <c r="M11" s="27"/>
      <c r="N11" s="68"/>
      <c r="O11" s="60"/>
      <c r="P11" s="60">
        <v>2</v>
      </c>
      <c r="Q11" s="67">
        <v>2</v>
      </c>
      <c r="R11" s="74"/>
      <c r="S11" s="60"/>
      <c r="T11" s="27"/>
      <c r="U11" s="27"/>
      <c r="V11" s="27"/>
      <c r="W11" s="68"/>
      <c r="X11" s="60"/>
      <c r="Y11" s="60"/>
      <c r="Z11" s="67"/>
      <c r="AA11" s="74"/>
      <c r="AB11" s="60"/>
      <c r="AC11" s="27"/>
      <c r="AD11" s="27"/>
      <c r="AE11" s="27"/>
      <c r="AF11" s="68"/>
      <c r="AG11" s="60">
        <v>3</v>
      </c>
      <c r="AH11" s="60"/>
      <c r="AI11" s="67"/>
      <c r="AJ11" s="74"/>
      <c r="AK11" s="60">
        <v>24</v>
      </c>
      <c r="AL11" s="27"/>
      <c r="AM11" s="27">
        <v>12</v>
      </c>
      <c r="AN11" s="27"/>
      <c r="AO11" s="68"/>
      <c r="AP11" s="60">
        <f t="shared" si="0"/>
        <v>3</v>
      </c>
      <c r="AQ11" s="29">
        <f t="shared" si="0"/>
        <v>2</v>
      </c>
      <c r="AR11" s="29">
        <f t="shared" si="0"/>
        <v>2</v>
      </c>
      <c r="AS11" s="78">
        <f>SUM(J11:N11,S11:W11,AB11:AF11,AK11:AO11)</f>
        <v>36</v>
      </c>
    </row>
    <row r="12" spans="1:45" s="42" customFormat="1" ht="12.75">
      <c r="A12" s="30" t="s">
        <v>136</v>
      </c>
      <c r="B12" s="39" t="s">
        <v>133</v>
      </c>
      <c r="C12" s="114" t="str">
        <f>"Enz2-"&amp;$AU$3&amp;"-"&amp;A12&amp;"-"&amp;IF(COUNTA(F12)&lt;&gt;0,$F$7,IF(COUNTA(O12)&lt;&gt;0,$O$7,IF(COUNTA(X12)&lt;&gt;0,$X$7,IF(COUNTA(AG12)&lt;&gt;0,$AG$7,""))))</f>
        <v>Enz2-SyMe-17e-II</v>
      </c>
      <c r="D12" s="111" t="s">
        <v>287</v>
      </c>
      <c r="E12" s="96" t="s">
        <v>29</v>
      </c>
      <c r="F12" s="66"/>
      <c r="G12" s="60"/>
      <c r="H12" s="67"/>
      <c r="I12" s="74"/>
      <c r="J12" s="60"/>
      <c r="K12" s="27"/>
      <c r="L12" s="27"/>
      <c r="M12" s="27"/>
      <c r="N12" s="68"/>
      <c r="O12" s="60">
        <v>5</v>
      </c>
      <c r="P12" s="60">
        <v>1</v>
      </c>
      <c r="Q12" s="67">
        <v>1</v>
      </c>
      <c r="R12" s="74" t="s">
        <v>37</v>
      </c>
      <c r="S12" s="60">
        <v>16</v>
      </c>
      <c r="T12" s="27"/>
      <c r="U12" s="27">
        <v>16</v>
      </c>
      <c r="V12" s="27">
        <v>8</v>
      </c>
      <c r="W12" s="68"/>
      <c r="X12" s="60"/>
      <c r="Y12" s="60"/>
      <c r="Z12" s="67"/>
      <c r="AA12" s="74"/>
      <c r="AB12" s="60"/>
      <c r="AC12" s="27"/>
      <c r="AD12" s="27"/>
      <c r="AE12" s="27"/>
      <c r="AF12" s="68"/>
      <c r="AG12" s="60"/>
      <c r="AH12" s="60"/>
      <c r="AI12" s="67"/>
      <c r="AJ12" s="74"/>
      <c r="AK12" s="60"/>
      <c r="AL12" s="27"/>
      <c r="AM12" s="27"/>
      <c r="AN12" s="27"/>
      <c r="AO12" s="68"/>
      <c r="AP12" s="60">
        <f t="shared" si="0"/>
        <v>5</v>
      </c>
      <c r="AQ12" s="29">
        <f t="shared" si="0"/>
        <v>1</v>
      </c>
      <c r="AR12" s="29">
        <f t="shared" si="0"/>
        <v>1</v>
      </c>
      <c r="AS12" s="78">
        <f>SUM(J12:N12,S12:W12,AB12:AF12,AK12:AO12)</f>
        <v>40</v>
      </c>
    </row>
    <row r="13" spans="1:50" s="42" customFormat="1" ht="13.5" thickBot="1">
      <c r="A13" s="321" t="s">
        <v>138</v>
      </c>
      <c r="B13" s="322" t="s">
        <v>137</v>
      </c>
      <c r="C13" s="323" t="str">
        <f>"Enz2-"&amp;$AU$3&amp;"-"&amp;A13&amp;"-"&amp;IF(COUNTA(F13)&lt;&gt;0,$F$7,IF(COUNTA(O13)&lt;&gt;0,$O$7,IF(COUNTA(X13)&lt;&gt;0,$X$7,IF(COUNTA(AG13)&lt;&gt;0,$AG$7,""))))</f>
        <v>Enz2-SyMe-18e-III</v>
      </c>
      <c r="D13" s="324" t="s">
        <v>280</v>
      </c>
      <c r="E13" s="325" t="s">
        <v>29</v>
      </c>
      <c r="F13" s="326"/>
      <c r="G13" s="314"/>
      <c r="H13" s="319"/>
      <c r="I13" s="320"/>
      <c r="J13" s="314"/>
      <c r="K13" s="317"/>
      <c r="L13" s="317"/>
      <c r="M13" s="317"/>
      <c r="N13" s="318"/>
      <c r="O13" s="314"/>
      <c r="P13" s="314"/>
      <c r="Q13" s="319"/>
      <c r="R13" s="320"/>
      <c r="S13" s="314"/>
      <c r="T13" s="317"/>
      <c r="U13" s="317"/>
      <c r="V13" s="317"/>
      <c r="W13" s="318"/>
      <c r="X13" s="314">
        <v>6</v>
      </c>
      <c r="Y13" s="314">
        <v>2</v>
      </c>
      <c r="Z13" s="319">
        <v>2</v>
      </c>
      <c r="AA13" s="320" t="s">
        <v>37</v>
      </c>
      <c r="AB13" s="314">
        <v>16</v>
      </c>
      <c r="AC13" s="317"/>
      <c r="AD13" s="317">
        <v>16</v>
      </c>
      <c r="AE13" s="317"/>
      <c r="AF13" s="318"/>
      <c r="AG13" s="314"/>
      <c r="AH13" s="314"/>
      <c r="AI13" s="319"/>
      <c r="AJ13" s="320"/>
      <c r="AK13" s="314"/>
      <c r="AL13" s="317"/>
      <c r="AM13" s="317"/>
      <c r="AN13" s="317"/>
      <c r="AO13" s="318"/>
      <c r="AP13" s="314">
        <f t="shared" si="0"/>
        <v>6</v>
      </c>
      <c r="AQ13" s="315">
        <f t="shared" si="0"/>
        <v>2</v>
      </c>
      <c r="AR13" s="315">
        <f t="shared" si="0"/>
        <v>2</v>
      </c>
      <c r="AS13" s="316">
        <f>SUM(J13:N13,S13:W13,AB13:AF13,AK13:AO13)</f>
        <v>32</v>
      </c>
      <c r="AU13" s="158" t="str">
        <f>AP8</f>
        <v>ECTS</v>
      </c>
      <c r="AV13" s="161" t="str">
        <f>AQ8</f>
        <v>ECTS(n)</v>
      </c>
      <c r="AW13" s="161" t="str">
        <f>AR8</f>
        <v>ECTS(p)</v>
      </c>
      <c r="AX13" s="158" t="str">
        <f>AS8</f>
        <v>godz.</v>
      </c>
    </row>
    <row r="14" spans="1:50" s="42" customFormat="1" ht="30" customHeight="1" thickBot="1">
      <c r="A14" s="311" t="s">
        <v>110</v>
      </c>
      <c r="B14" s="334" t="s">
        <v>239</v>
      </c>
      <c r="C14" s="335"/>
      <c r="D14" s="336"/>
      <c r="E14" s="337"/>
      <c r="F14" s="338"/>
      <c r="G14" s="332"/>
      <c r="H14" s="333"/>
      <c r="I14" s="354"/>
      <c r="J14" s="462"/>
      <c r="K14" s="462"/>
      <c r="L14" s="462"/>
      <c r="M14" s="462"/>
      <c r="N14" s="463"/>
      <c r="O14" s="365"/>
      <c r="P14" s="364"/>
      <c r="Q14" s="333"/>
      <c r="R14" s="354"/>
      <c r="S14" s="462"/>
      <c r="T14" s="462"/>
      <c r="U14" s="462"/>
      <c r="V14" s="462"/>
      <c r="W14" s="463"/>
      <c r="X14" s="328">
        <v>16</v>
      </c>
      <c r="Y14" s="332"/>
      <c r="Z14" s="333"/>
      <c r="AA14" s="354">
        <v>1</v>
      </c>
      <c r="AB14" s="462">
        <v>144</v>
      </c>
      <c r="AC14" s="462"/>
      <c r="AD14" s="462"/>
      <c r="AE14" s="462"/>
      <c r="AF14" s="463"/>
      <c r="AG14" s="338"/>
      <c r="AH14" s="332"/>
      <c r="AI14" s="333"/>
      <c r="AJ14" s="354"/>
      <c r="AK14" s="462"/>
      <c r="AL14" s="462"/>
      <c r="AM14" s="462"/>
      <c r="AN14" s="462"/>
      <c r="AO14" s="463"/>
      <c r="AP14" s="328">
        <f>SUM(X14)</f>
        <v>16</v>
      </c>
      <c r="AQ14" s="329">
        <f>SUM(AQ15:AQ20)</f>
        <v>12</v>
      </c>
      <c r="AR14" s="330">
        <f>SUM(AR15:AR20)</f>
        <v>14</v>
      </c>
      <c r="AS14" s="331">
        <f>SUM(AB14:AK14)</f>
        <v>144</v>
      </c>
      <c r="AU14" s="159">
        <f>SUM(AP15:AP17,AP19,AP22:AP23,AP26)</f>
        <v>20</v>
      </c>
      <c r="AV14" s="159">
        <f>SUM(AQ15:AQ17,AQ19,AQ22:AQ23,AQ26)</f>
        <v>12</v>
      </c>
      <c r="AW14" s="159">
        <f>SUM(AR15:AR17,AR19,AR22:AR23,AR26)</f>
        <v>10</v>
      </c>
      <c r="AX14" s="159">
        <f>SUM(AS15:AS17,AS19,AS22:AS23,AS26)</f>
        <v>216</v>
      </c>
    </row>
    <row r="15" spans="1:50" s="42" customFormat="1" ht="12.75">
      <c r="A15" s="30" t="s">
        <v>140</v>
      </c>
      <c r="B15" s="38" t="s">
        <v>139</v>
      </c>
      <c r="C15" s="117" t="str">
        <f aca="true" t="shared" si="1" ref="C15:C20">"Enz2-"&amp;$AU$3&amp;"-"&amp;A15&amp;"-"&amp;IF(COUNTA(F15)&lt;&gt;0,$F$7,IF(COUNTA(O15)&lt;&gt;0,$O$7,IF(COUNTA(X15)&lt;&gt;0,$X$7,IF(COUNTA(AG15)&lt;&gt;0,$AG$7,""))))</f>
        <v>Enz2-SyMe-19e-III</v>
      </c>
      <c r="D15" s="110" t="s">
        <v>281</v>
      </c>
      <c r="E15" s="99" t="s">
        <v>29</v>
      </c>
      <c r="F15" s="55"/>
      <c r="G15" s="49"/>
      <c r="H15" s="65"/>
      <c r="I15" s="73"/>
      <c r="J15" s="49"/>
      <c r="K15" s="26"/>
      <c r="L15" s="26"/>
      <c r="M15" s="26"/>
      <c r="N15" s="54"/>
      <c r="O15" s="49"/>
      <c r="P15" s="49"/>
      <c r="Q15" s="65"/>
      <c r="R15" s="73"/>
      <c r="S15" s="49"/>
      <c r="T15" s="26"/>
      <c r="U15" s="26"/>
      <c r="V15" s="26"/>
      <c r="W15" s="54"/>
      <c r="X15" s="49">
        <v>4</v>
      </c>
      <c r="Y15" s="49">
        <v>2</v>
      </c>
      <c r="Z15" s="65">
        <v>1</v>
      </c>
      <c r="AA15" s="73"/>
      <c r="AB15" s="49">
        <v>12</v>
      </c>
      <c r="AC15" s="26"/>
      <c r="AD15" s="26">
        <v>12</v>
      </c>
      <c r="AE15" s="26"/>
      <c r="AF15" s="54">
        <v>12</v>
      </c>
      <c r="AG15" s="49"/>
      <c r="AH15" s="49"/>
      <c r="AI15" s="65"/>
      <c r="AJ15" s="73"/>
      <c r="AK15" s="49"/>
      <c r="AL15" s="26"/>
      <c r="AM15" s="26"/>
      <c r="AN15" s="26"/>
      <c r="AO15" s="54"/>
      <c r="AP15" s="102">
        <f aca="true" t="shared" si="2" ref="AP15:AQ18">SUM(F15,O15,X15,AG15)</f>
        <v>4</v>
      </c>
      <c r="AQ15" s="35">
        <f t="shared" si="2"/>
        <v>2</v>
      </c>
      <c r="AR15" s="35">
        <f aca="true" t="shared" si="3" ref="AR15:AR20">SUM(H15,Q15,Z15,AI15)</f>
        <v>1</v>
      </c>
      <c r="AS15" s="50">
        <f aca="true" t="shared" si="4" ref="AS15:AS20">SUM(J15:N15,S15:W15,AB15:AF15,AK15:AO15)</f>
        <v>36</v>
      </c>
      <c r="AX15" s="159">
        <f>SUM(AS9,AX14)</f>
        <v>360</v>
      </c>
    </row>
    <row r="16" spans="1:45" s="42" customFormat="1" ht="12.75">
      <c r="A16" s="30" t="s">
        <v>142</v>
      </c>
      <c r="B16" s="39" t="s">
        <v>141</v>
      </c>
      <c r="C16" s="118" t="str">
        <f t="shared" si="1"/>
        <v>Enz2-SyMe-20e-III</v>
      </c>
      <c r="D16" s="111" t="s">
        <v>282</v>
      </c>
      <c r="E16" s="96" t="s">
        <v>29</v>
      </c>
      <c r="F16" s="66"/>
      <c r="G16" s="60"/>
      <c r="H16" s="67"/>
      <c r="I16" s="74"/>
      <c r="J16" s="60"/>
      <c r="K16" s="27"/>
      <c r="L16" s="27"/>
      <c r="M16" s="27"/>
      <c r="N16" s="68"/>
      <c r="O16" s="60"/>
      <c r="P16" s="60"/>
      <c r="Q16" s="67"/>
      <c r="R16" s="74"/>
      <c r="S16" s="60"/>
      <c r="T16" s="27"/>
      <c r="U16" s="27"/>
      <c r="V16" s="27"/>
      <c r="W16" s="68"/>
      <c r="X16" s="60">
        <v>4</v>
      </c>
      <c r="Y16" s="60">
        <v>2</v>
      </c>
      <c r="Z16" s="67">
        <v>3</v>
      </c>
      <c r="AA16" s="74"/>
      <c r="AB16" s="60">
        <v>12</v>
      </c>
      <c r="AC16" s="27"/>
      <c r="AD16" s="27">
        <v>12</v>
      </c>
      <c r="AE16" s="27">
        <v>12</v>
      </c>
      <c r="AF16" s="68"/>
      <c r="AG16" s="60"/>
      <c r="AH16" s="60"/>
      <c r="AI16" s="67"/>
      <c r="AJ16" s="74"/>
      <c r="AK16" s="60"/>
      <c r="AL16" s="27"/>
      <c r="AM16" s="27"/>
      <c r="AN16" s="27"/>
      <c r="AO16" s="68"/>
      <c r="AP16" s="103">
        <f t="shared" si="2"/>
        <v>4</v>
      </c>
      <c r="AQ16" s="29">
        <f t="shared" si="2"/>
        <v>2</v>
      </c>
      <c r="AR16" s="29">
        <f t="shared" si="3"/>
        <v>3</v>
      </c>
      <c r="AS16" s="78">
        <f t="shared" si="4"/>
        <v>36</v>
      </c>
    </row>
    <row r="17" spans="1:45" s="42" customFormat="1" ht="12.75">
      <c r="A17" s="30" t="s">
        <v>144</v>
      </c>
      <c r="B17" s="39" t="s">
        <v>143</v>
      </c>
      <c r="C17" s="118" t="str">
        <f t="shared" si="1"/>
        <v>Enz2-SyMe-21e-III</v>
      </c>
      <c r="D17" s="111" t="s">
        <v>283</v>
      </c>
      <c r="E17" s="96" t="s">
        <v>29</v>
      </c>
      <c r="F17" s="66"/>
      <c r="G17" s="60"/>
      <c r="H17" s="67"/>
      <c r="I17" s="74"/>
      <c r="J17" s="60"/>
      <c r="K17" s="27"/>
      <c r="L17" s="27"/>
      <c r="M17" s="27"/>
      <c r="N17" s="68"/>
      <c r="O17" s="60"/>
      <c r="P17" s="60"/>
      <c r="Q17" s="67"/>
      <c r="R17" s="74"/>
      <c r="S17" s="60"/>
      <c r="T17" s="27"/>
      <c r="U17" s="27"/>
      <c r="V17" s="27"/>
      <c r="W17" s="68"/>
      <c r="X17" s="60">
        <v>4</v>
      </c>
      <c r="Y17" s="60">
        <v>2</v>
      </c>
      <c r="Z17" s="67">
        <v>1</v>
      </c>
      <c r="AA17" s="74"/>
      <c r="AB17" s="60">
        <v>12</v>
      </c>
      <c r="AC17" s="27"/>
      <c r="AD17" s="27"/>
      <c r="AE17" s="27">
        <v>12</v>
      </c>
      <c r="AF17" s="68">
        <v>12</v>
      </c>
      <c r="AG17" s="60"/>
      <c r="AH17" s="60"/>
      <c r="AI17" s="67"/>
      <c r="AJ17" s="74"/>
      <c r="AK17" s="60"/>
      <c r="AL17" s="27"/>
      <c r="AM17" s="27"/>
      <c r="AN17" s="27"/>
      <c r="AO17" s="68"/>
      <c r="AP17" s="103">
        <f t="shared" si="2"/>
        <v>4</v>
      </c>
      <c r="AQ17" s="29">
        <f t="shared" si="2"/>
        <v>2</v>
      </c>
      <c r="AR17" s="29">
        <f t="shared" si="3"/>
        <v>1</v>
      </c>
      <c r="AS17" s="78">
        <f t="shared" si="4"/>
        <v>36</v>
      </c>
    </row>
    <row r="18" spans="1:45" s="42" customFormat="1" ht="12.75">
      <c r="A18" s="30" t="s">
        <v>146</v>
      </c>
      <c r="B18" s="39" t="s">
        <v>145</v>
      </c>
      <c r="C18" s="118" t="str">
        <f t="shared" si="1"/>
        <v>Enz2-SyMe-22e-III</v>
      </c>
      <c r="D18" s="111" t="s">
        <v>284</v>
      </c>
      <c r="E18" s="96" t="s">
        <v>245</v>
      </c>
      <c r="F18" s="66"/>
      <c r="G18" s="60"/>
      <c r="H18" s="67"/>
      <c r="I18" s="74"/>
      <c r="J18" s="60"/>
      <c r="K18" s="27"/>
      <c r="L18" s="27"/>
      <c r="M18" s="27"/>
      <c r="N18" s="68"/>
      <c r="O18" s="60"/>
      <c r="P18" s="60"/>
      <c r="Q18" s="67"/>
      <c r="R18" s="74"/>
      <c r="S18" s="60"/>
      <c r="T18" s="27"/>
      <c r="U18" s="27"/>
      <c r="V18" s="27"/>
      <c r="W18" s="68"/>
      <c r="X18" s="60">
        <v>4</v>
      </c>
      <c r="Y18" s="60">
        <v>2</v>
      </c>
      <c r="Z18" s="67">
        <v>2</v>
      </c>
      <c r="AA18" s="74" t="s">
        <v>37</v>
      </c>
      <c r="AB18" s="60">
        <v>24</v>
      </c>
      <c r="AC18" s="27"/>
      <c r="AD18" s="27">
        <v>12</v>
      </c>
      <c r="AE18" s="27"/>
      <c r="AF18" s="68"/>
      <c r="AG18" s="60"/>
      <c r="AH18" s="60"/>
      <c r="AI18" s="67"/>
      <c r="AJ18" s="74"/>
      <c r="AK18" s="60"/>
      <c r="AL18" s="27"/>
      <c r="AM18" s="27"/>
      <c r="AN18" s="27"/>
      <c r="AO18" s="68"/>
      <c r="AP18" s="103">
        <f>SUM(F18,O18,X18,AG18)</f>
        <v>4</v>
      </c>
      <c r="AQ18" s="29">
        <f t="shared" si="2"/>
        <v>2</v>
      </c>
      <c r="AR18" s="29">
        <f t="shared" si="3"/>
        <v>2</v>
      </c>
      <c r="AS18" s="78">
        <f t="shared" si="4"/>
        <v>36</v>
      </c>
    </row>
    <row r="19" spans="1:45" s="42" customFormat="1" ht="12.75">
      <c r="A19" s="30" t="s">
        <v>148</v>
      </c>
      <c r="B19" s="39" t="s">
        <v>147</v>
      </c>
      <c r="C19" s="118" t="str">
        <f t="shared" si="1"/>
        <v>Enz2-SyMe-23e-III</v>
      </c>
      <c r="D19" s="111" t="s">
        <v>280</v>
      </c>
      <c r="E19" s="96" t="s">
        <v>29</v>
      </c>
      <c r="F19" s="66"/>
      <c r="G19" s="60"/>
      <c r="H19" s="67"/>
      <c r="I19" s="74"/>
      <c r="J19" s="60"/>
      <c r="K19" s="27"/>
      <c r="L19" s="27"/>
      <c r="M19" s="27"/>
      <c r="N19" s="68"/>
      <c r="O19" s="60"/>
      <c r="P19" s="60"/>
      <c r="Q19" s="67"/>
      <c r="R19" s="74"/>
      <c r="S19" s="60"/>
      <c r="T19" s="27"/>
      <c r="U19" s="27"/>
      <c r="V19" s="27"/>
      <c r="W19" s="68"/>
      <c r="X19" s="60">
        <v>4</v>
      </c>
      <c r="Y19" s="60">
        <v>2</v>
      </c>
      <c r="Z19" s="67">
        <v>3</v>
      </c>
      <c r="AA19" s="74"/>
      <c r="AB19" s="60">
        <v>12</v>
      </c>
      <c r="AC19" s="27"/>
      <c r="AD19" s="27">
        <v>24</v>
      </c>
      <c r="AE19" s="27"/>
      <c r="AF19" s="68"/>
      <c r="AG19" s="60"/>
      <c r="AH19" s="60"/>
      <c r="AI19" s="67"/>
      <c r="AJ19" s="74"/>
      <c r="AK19" s="60"/>
      <c r="AL19" s="27"/>
      <c r="AM19" s="27"/>
      <c r="AN19" s="27"/>
      <c r="AO19" s="68"/>
      <c r="AP19" s="103">
        <f>SUM(F19,O19,X19,AG19)</f>
        <v>4</v>
      </c>
      <c r="AQ19" s="29">
        <f>SUM(G19,P19,Y19,AH19)</f>
        <v>2</v>
      </c>
      <c r="AR19" s="29">
        <f t="shared" si="3"/>
        <v>3</v>
      </c>
      <c r="AS19" s="78">
        <f t="shared" si="4"/>
        <v>36</v>
      </c>
    </row>
    <row r="20" spans="1:45" s="42" customFormat="1" ht="13.5" thickBot="1">
      <c r="A20" s="321" t="s">
        <v>150</v>
      </c>
      <c r="B20" s="350" t="s">
        <v>135</v>
      </c>
      <c r="C20" s="351" t="str">
        <f t="shared" si="1"/>
        <v>Enz2-SyMe-24e-III</v>
      </c>
      <c r="D20" s="398" t="s">
        <v>285</v>
      </c>
      <c r="E20" s="399" t="s">
        <v>29</v>
      </c>
      <c r="F20" s="355"/>
      <c r="G20" s="51"/>
      <c r="H20" s="396"/>
      <c r="I20" s="397"/>
      <c r="J20" s="51"/>
      <c r="K20" s="340"/>
      <c r="L20" s="340"/>
      <c r="M20" s="340"/>
      <c r="N20" s="357"/>
      <c r="O20" s="51"/>
      <c r="P20" s="51"/>
      <c r="Q20" s="396"/>
      <c r="R20" s="397"/>
      <c r="S20" s="51"/>
      <c r="T20" s="340"/>
      <c r="U20" s="340"/>
      <c r="V20" s="340"/>
      <c r="W20" s="357"/>
      <c r="X20" s="51">
        <v>4</v>
      </c>
      <c r="Y20" s="51">
        <v>2</v>
      </c>
      <c r="Z20" s="396">
        <v>4</v>
      </c>
      <c r="AA20" s="397" t="s">
        <v>37</v>
      </c>
      <c r="AB20" s="51">
        <v>12</v>
      </c>
      <c r="AC20" s="340"/>
      <c r="AD20" s="340">
        <v>24</v>
      </c>
      <c r="AE20" s="340"/>
      <c r="AF20" s="357"/>
      <c r="AG20" s="51"/>
      <c r="AH20" s="51"/>
      <c r="AI20" s="396"/>
      <c r="AJ20" s="397"/>
      <c r="AK20" s="51"/>
      <c r="AL20" s="340"/>
      <c r="AM20" s="340"/>
      <c r="AN20" s="340"/>
      <c r="AO20" s="357"/>
      <c r="AP20" s="339">
        <f>SUM(F20,O20,X20,AG20)</f>
        <v>4</v>
      </c>
      <c r="AQ20" s="395">
        <f>SUM(G20,P20,Y20,AH20)</f>
        <v>2</v>
      </c>
      <c r="AR20" s="395">
        <f t="shared" si="3"/>
        <v>4</v>
      </c>
      <c r="AS20" s="52">
        <f t="shared" si="4"/>
        <v>36</v>
      </c>
    </row>
    <row r="21" spans="1:45" s="42" customFormat="1" ht="30" customHeight="1" thickBot="1">
      <c r="A21" s="311" t="s">
        <v>64</v>
      </c>
      <c r="B21" s="334" t="s">
        <v>238</v>
      </c>
      <c r="C21" s="335"/>
      <c r="D21" s="336"/>
      <c r="E21" s="337"/>
      <c r="F21" s="338"/>
      <c r="G21" s="332"/>
      <c r="H21" s="333"/>
      <c r="I21" s="381"/>
      <c r="J21" s="465"/>
      <c r="K21" s="462"/>
      <c r="L21" s="462"/>
      <c r="M21" s="462"/>
      <c r="N21" s="463"/>
      <c r="O21" s="338"/>
      <c r="P21" s="332"/>
      <c r="Q21" s="333"/>
      <c r="R21" s="354"/>
      <c r="S21" s="462"/>
      <c r="T21" s="462"/>
      <c r="U21" s="462"/>
      <c r="V21" s="462"/>
      <c r="W21" s="463"/>
      <c r="X21" s="338"/>
      <c r="Y21" s="332"/>
      <c r="Z21" s="333"/>
      <c r="AA21" s="354"/>
      <c r="AB21" s="462"/>
      <c r="AC21" s="462"/>
      <c r="AD21" s="462"/>
      <c r="AE21" s="462"/>
      <c r="AF21" s="463"/>
      <c r="AG21" s="380">
        <v>2</v>
      </c>
      <c r="AH21" s="364"/>
      <c r="AI21" s="333"/>
      <c r="AJ21" s="354"/>
      <c r="AK21" s="462">
        <v>48</v>
      </c>
      <c r="AL21" s="462"/>
      <c r="AM21" s="462"/>
      <c r="AN21" s="462"/>
      <c r="AO21" s="463"/>
      <c r="AP21" s="328">
        <f>SUM(AG21)</f>
        <v>2</v>
      </c>
      <c r="AQ21" s="329">
        <f>SUM(AQ22:AQ24)</f>
        <v>3</v>
      </c>
      <c r="AR21" s="330">
        <f>SUM(AR22:AR24)</f>
        <v>3</v>
      </c>
      <c r="AS21" s="331">
        <f>SUM(AK21)</f>
        <v>48</v>
      </c>
    </row>
    <row r="22" spans="1:45" s="42" customFormat="1" ht="12.75">
      <c r="A22" s="30" t="s">
        <v>152</v>
      </c>
      <c r="B22" s="38" t="s">
        <v>149</v>
      </c>
      <c r="C22" s="117" t="str">
        <f>"Enz2-"&amp;$AU$3&amp;"-"&amp;A22&amp;"-"&amp;IF(COUNTA(F22)&lt;&gt;0,$F$7,IF(COUNTA(O22)&lt;&gt;0,$O$7,IF(COUNTA(X22)&lt;&gt;0,$X$7,IF(COUNTA(AG22)&lt;&gt;0,$AG$7,""))))</f>
        <v>Enz2-SyMe-25e-IV</v>
      </c>
      <c r="D22" s="110" t="s">
        <v>286</v>
      </c>
      <c r="E22" s="99" t="s">
        <v>29</v>
      </c>
      <c r="F22" s="55"/>
      <c r="G22" s="49"/>
      <c r="H22" s="65"/>
      <c r="I22" s="73"/>
      <c r="J22" s="49"/>
      <c r="K22" s="26"/>
      <c r="L22" s="26"/>
      <c r="M22" s="26"/>
      <c r="N22" s="54"/>
      <c r="O22" s="49"/>
      <c r="P22" s="49"/>
      <c r="Q22" s="65"/>
      <c r="R22" s="73"/>
      <c r="S22" s="49"/>
      <c r="T22" s="26"/>
      <c r="U22" s="26"/>
      <c r="V22" s="26"/>
      <c r="W22" s="54"/>
      <c r="X22" s="49"/>
      <c r="Y22" s="49"/>
      <c r="Z22" s="65"/>
      <c r="AA22" s="73"/>
      <c r="AB22" s="49"/>
      <c r="AC22" s="26"/>
      <c r="AD22" s="26"/>
      <c r="AE22" s="26"/>
      <c r="AF22" s="54"/>
      <c r="AG22" s="49">
        <v>1</v>
      </c>
      <c r="AH22" s="49">
        <v>1</v>
      </c>
      <c r="AI22" s="65">
        <v>1</v>
      </c>
      <c r="AJ22" s="73"/>
      <c r="AK22" s="49">
        <v>12</v>
      </c>
      <c r="AL22" s="26"/>
      <c r="AM22" s="26"/>
      <c r="AN22" s="26">
        <v>12</v>
      </c>
      <c r="AO22" s="54"/>
      <c r="AP22" s="102">
        <f aca="true" t="shared" si="5" ref="AP22:AR24">SUM(F22,O22,X22,AG22)</f>
        <v>1</v>
      </c>
      <c r="AQ22" s="35">
        <f t="shared" si="5"/>
        <v>1</v>
      </c>
      <c r="AR22" s="35">
        <f t="shared" si="5"/>
        <v>1</v>
      </c>
      <c r="AS22" s="50">
        <f>SUM(J22:N22,S22:W22,AB22:AF22,AK22:AO22)</f>
        <v>24</v>
      </c>
    </row>
    <row r="23" spans="1:45" s="42" customFormat="1" ht="12.75">
      <c r="A23" s="30" t="s">
        <v>154</v>
      </c>
      <c r="B23" s="38" t="s">
        <v>151</v>
      </c>
      <c r="C23" s="117" t="str">
        <f>"Enz2-"&amp;$AU$3&amp;"-"&amp;A23&amp;"-"&amp;IF(COUNTA(F23)&lt;&gt;0,$F$7,IF(COUNTA(O23)&lt;&gt;0,$O$7,IF(COUNTA(X23)&lt;&gt;0,$X$7,IF(COUNTA(AG23)&lt;&gt;0,$AG$7,""))))</f>
        <v>Enz2-SyMe-26e-IV</v>
      </c>
      <c r="D23" s="110"/>
      <c r="E23" s="99" t="s">
        <v>29</v>
      </c>
      <c r="F23" s="55"/>
      <c r="G23" s="49"/>
      <c r="H23" s="65"/>
      <c r="I23" s="73"/>
      <c r="J23" s="49"/>
      <c r="K23" s="26"/>
      <c r="L23" s="26"/>
      <c r="M23" s="26"/>
      <c r="N23" s="54"/>
      <c r="O23" s="49"/>
      <c r="P23" s="49"/>
      <c r="Q23" s="65"/>
      <c r="R23" s="73"/>
      <c r="S23" s="49"/>
      <c r="T23" s="26"/>
      <c r="U23" s="26"/>
      <c r="V23" s="26"/>
      <c r="W23" s="54"/>
      <c r="X23" s="49"/>
      <c r="Y23" s="49"/>
      <c r="Z23" s="65"/>
      <c r="AA23" s="73"/>
      <c r="AB23" s="49"/>
      <c r="AC23" s="26"/>
      <c r="AD23" s="26"/>
      <c r="AE23" s="26"/>
      <c r="AF23" s="54"/>
      <c r="AG23" s="49">
        <v>1</v>
      </c>
      <c r="AH23" s="49">
        <v>1</v>
      </c>
      <c r="AI23" s="65">
        <v>1</v>
      </c>
      <c r="AJ23" s="73"/>
      <c r="AK23" s="49">
        <v>12</v>
      </c>
      <c r="AL23" s="26"/>
      <c r="AM23" s="26"/>
      <c r="AN23" s="26">
        <v>12</v>
      </c>
      <c r="AO23" s="54"/>
      <c r="AP23" s="102">
        <f t="shared" si="5"/>
        <v>1</v>
      </c>
      <c r="AQ23" s="35">
        <f t="shared" si="5"/>
        <v>1</v>
      </c>
      <c r="AR23" s="35">
        <f t="shared" si="5"/>
        <v>1</v>
      </c>
      <c r="AS23" s="50">
        <f>SUM(J23:N23,S23:W23,AB23:AF23,AK23:AO23)</f>
        <v>24</v>
      </c>
    </row>
    <row r="24" spans="1:45" s="42" customFormat="1" ht="13.5" thickBot="1">
      <c r="A24" s="321" t="s">
        <v>156</v>
      </c>
      <c r="B24" s="362" t="s">
        <v>205</v>
      </c>
      <c r="C24" s="351" t="str">
        <f>"Enz2-"&amp;$AU$3&amp;"-"&amp;A24&amp;"-"&amp;IF(COUNTA(F24)&lt;&gt;0,$F$7,IF(COUNTA(O24)&lt;&gt;0,$O$7,IF(COUNTA(X24)&lt;&gt;0,$X$7,IF(COUNTA(AG24)&lt;&gt;0,$AG$7,""))))</f>
        <v>Enz2-SyMe-27e-IV</v>
      </c>
      <c r="D24" s="341" t="s">
        <v>204</v>
      </c>
      <c r="E24" s="342" t="s">
        <v>28</v>
      </c>
      <c r="F24" s="343"/>
      <c r="G24" s="344"/>
      <c r="H24" s="345"/>
      <c r="I24" s="346"/>
      <c r="J24" s="347"/>
      <c r="K24" s="348"/>
      <c r="L24" s="348"/>
      <c r="M24" s="348"/>
      <c r="N24" s="349"/>
      <c r="O24" s="343"/>
      <c r="P24" s="344"/>
      <c r="Q24" s="345"/>
      <c r="R24" s="346"/>
      <c r="S24" s="347"/>
      <c r="T24" s="348"/>
      <c r="U24" s="348"/>
      <c r="V24" s="348"/>
      <c r="W24" s="349"/>
      <c r="X24" s="343"/>
      <c r="Y24" s="344"/>
      <c r="Z24" s="345"/>
      <c r="AA24" s="346"/>
      <c r="AB24" s="347"/>
      <c r="AC24" s="348"/>
      <c r="AD24" s="348"/>
      <c r="AE24" s="348"/>
      <c r="AF24" s="349"/>
      <c r="AG24" s="343">
        <v>1</v>
      </c>
      <c r="AH24" s="344">
        <v>1</v>
      </c>
      <c r="AI24" s="345">
        <v>1</v>
      </c>
      <c r="AJ24" s="346"/>
      <c r="AK24" s="413">
        <v>12</v>
      </c>
      <c r="AL24" s="387"/>
      <c r="AM24" s="387"/>
      <c r="AN24" s="414">
        <v>12</v>
      </c>
      <c r="AO24" s="388"/>
      <c r="AP24" s="339">
        <f t="shared" si="5"/>
        <v>1</v>
      </c>
      <c r="AQ24" s="340">
        <f t="shared" si="5"/>
        <v>1</v>
      </c>
      <c r="AR24" s="51">
        <f t="shared" si="5"/>
        <v>1</v>
      </c>
      <c r="AS24" s="52">
        <f>SUM(J24:N24,S24:W24,AB24:AF24,AK24:AO24)</f>
        <v>24</v>
      </c>
    </row>
    <row r="25" spans="1:45" s="42" customFormat="1" ht="30" customHeight="1" thickBot="1">
      <c r="A25" s="311" t="s">
        <v>153</v>
      </c>
      <c r="B25" s="334" t="s">
        <v>240</v>
      </c>
      <c r="C25" s="335"/>
      <c r="D25" s="336"/>
      <c r="E25" s="337"/>
      <c r="F25" s="338"/>
      <c r="G25" s="332"/>
      <c r="H25" s="333"/>
      <c r="I25" s="354"/>
      <c r="J25" s="462"/>
      <c r="K25" s="462"/>
      <c r="L25" s="462"/>
      <c r="M25" s="462"/>
      <c r="N25" s="463"/>
      <c r="O25" s="338"/>
      <c r="P25" s="332"/>
      <c r="Q25" s="333"/>
      <c r="R25" s="354"/>
      <c r="S25" s="462"/>
      <c r="T25" s="462"/>
      <c r="U25" s="462"/>
      <c r="V25" s="462"/>
      <c r="W25" s="463"/>
      <c r="X25" s="338"/>
      <c r="Y25" s="332"/>
      <c r="Z25" s="333"/>
      <c r="AA25" s="354"/>
      <c r="AB25" s="462"/>
      <c r="AC25" s="462"/>
      <c r="AD25" s="462"/>
      <c r="AE25" s="462"/>
      <c r="AF25" s="463"/>
      <c r="AG25" s="328">
        <v>2</v>
      </c>
      <c r="AH25" s="332"/>
      <c r="AI25" s="333"/>
      <c r="AJ25" s="354"/>
      <c r="AK25" s="462">
        <v>24</v>
      </c>
      <c r="AL25" s="462"/>
      <c r="AM25" s="462"/>
      <c r="AN25" s="462"/>
      <c r="AO25" s="463"/>
      <c r="AP25" s="328">
        <f>SUM(AG25)</f>
        <v>2</v>
      </c>
      <c r="AQ25" s="329">
        <f>SUM(AQ26:AQ28)</f>
        <v>6</v>
      </c>
      <c r="AR25" s="330">
        <f>SUM(AR26:AR28)</f>
        <v>2</v>
      </c>
      <c r="AS25" s="331">
        <f>SUM(AK25)</f>
        <v>24</v>
      </c>
    </row>
    <row r="26" spans="1:45" s="42" customFormat="1" ht="12.75">
      <c r="A26" s="30" t="s">
        <v>354</v>
      </c>
      <c r="B26" s="87" t="s">
        <v>155</v>
      </c>
      <c r="C26" s="117" t="str">
        <f>"Enz2-"&amp;$AU$3&amp;"-"&amp;A26&amp;"-"&amp;IF(COUNTA(F26)&lt;&gt;0,$F$7,IF(COUNTA(O26)&lt;&gt;0,$O$7,IF(COUNTA(X26)&lt;&gt;0,$X$7,IF(COUNTA(AG26)&lt;&gt;0,$AG$7,""))))</f>
        <v>Enz2-SyMe-28e-IV</v>
      </c>
      <c r="D26" s="109" t="s">
        <v>286</v>
      </c>
      <c r="E26" s="97" t="s">
        <v>29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/>
      <c r="Y26" s="81">
        <v>2</v>
      </c>
      <c r="Z26" s="82">
        <v>0</v>
      </c>
      <c r="AA26" s="83"/>
      <c r="AB26" s="84"/>
      <c r="AC26" s="85"/>
      <c r="AD26" s="85"/>
      <c r="AE26" s="85"/>
      <c r="AF26" s="86"/>
      <c r="AG26" s="80">
        <v>2</v>
      </c>
      <c r="AH26" s="81"/>
      <c r="AI26" s="82"/>
      <c r="AJ26" s="83"/>
      <c r="AK26" s="400">
        <v>12</v>
      </c>
      <c r="AL26" s="401"/>
      <c r="AM26" s="401"/>
      <c r="AN26" s="401"/>
      <c r="AO26" s="402">
        <v>12</v>
      </c>
      <c r="AP26" s="102">
        <f aca="true" t="shared" si="6" ref="AP26:AR28">SUM(F26,O26,X26,AG26)</f>
        <v>2</v>
      </c>
      <c r="AQ26" s="26">
        <f t="shared" si="6"/>
        <v>2</v>
      </c>
      <c r="AR26" s="49">
        <f t="shared" si="6"/>
        <v>0</v>
      </c>
      <c r="AS26" s="50">
        <f>SUM(J26:N26,S26:W26,AB26:AF26,AK26:AO26)</f>
        <v>24</v>
      </c>
    </row>
    <row r="27" spans="1:45" s="42" customFormat="1" ht="12.75">
      <c r="A27" s="30" t="s">
        <v>355</v>
      </c>
      <c r="B27" s="87" t="s">
        <v>157</v>
      </c>
      <c r="C27" s="117" t="str">
        <f>"Enz2-"&amp;$AU$3&amp;"-"&amp;A27&amp;"-"&amp;IF(COUNTA(F27)&lt;&gt;0,$F$7,IF(COUNTA(O27)&lt;&gt;0,$O$7,IF(COUNTA(X27)&lt;&gt;0,$X$7,IF(COUNTA(AG27)&lt;&gt;0,$AG$7,""))))</f>
        <v>Enz2-SyMe-29e-IV</v>
      </c>
      <c r="D27" s="109" t="s">
        <v>286</v>
      </c>
      <c r="E27" s="97" t="s">
        <v>29</v>
      </c>
      <c r="F27" s="80"/>
      <c r="G27" s="81"/>
      <c r="H27" s="82"/>
      <c r="I27" s="83"/>
      <c r="J27" s="84"/>
      <c r="K27" s="85"/>
      <c r="L27" s="85"/>
      <c r="M27" s="85"/>
      <c r="N27" s="86"/>
      <c r="O27" s="80"/>
      <c r="P27" s="81"/>
      <c r="Q27" s="82"/>
      <c r="R27" s="83"/>
      <c r="S27" s="84"/>
      <c r="T27" s="85"/>
      <c r="U27" s="85"/>
      <c r="V27" s="85"/>
      <c r="W27" s="86"/>
      <c r="X27" s="80"/>
      <c r="Y27" s="81">
        <v>2</v>
      </c>
      <c r="Z27" s="82">
        <v>1</v>
      </c>
      <c r="AA27" s="83"/>
      <c r="AB27" s="84"/>
      <c r="AC27" s="85"/>
      <c r="AD27" s="85"/>
      <c r="AE27" s="85"/>
      <c r="AF27" s="86"/>
      <c r="AG27" s="80">
        <v>2</v>
      </c>
      <c r="AH27" s="81"/>
      <c r="AI27" s="82"/>
      <c r="AJ27" s="83"/>
      <c r="AK27" s="90">
        <v>12</v>
      </c>
      <c r="AL27" s="17"/>
      <c r="AM27" s="17">
        <v>12</v>
      </c>
      <c r="AN27" s="17"/>
      <c r="AO27" s="89"/>
      <c r="AP27" s="102">
        <f t="shared" si="6"/>
        <v>2</v>
      </c>
      <c r="AQ27" s="26">
        <f t="shared" si="6"/>
        <v>2</v>
      </c>
      <c r="AR27" s="49">
        <f t="shared" si="6"/>
        <v>1</v>
      </c>
      <c r="AS27" s="50">
        <f>SUM(J27:N27,S27:W27,AB27:AF27,AK27:AO27)</f>
        <v>24</v>
      </c>
    </row>
    <row r="28" spans="1:50" s="42" customFormat="1" ht="13.5" thickBot="1">
      <c r="A28" s="321" t="s">
        <v>356</v>
      </c>
      <c r="B28" s="403" t="s">
        <v>158</v>
      </c>
      <c r="C28" s="351" t="str">
        <f>"Enz2-"&amp;$AU$3&amp;"-"&amp;A28&amp;"-"&amp;IF(COUNTA(F28)&lt;&gt;0,$F$7,IF(COUNTA(O28)&lt;&gt;0,$O$7,IF(COUNTA(X28)&lt;&gt;0,$X$7,IF(COUNTA(AG28)&lt;&gt;0,$AG$7,""))))</f>
        <v>Enz2-SyMe-30e-IV</v>
      </c>
      <c r="D28" s="341" t="s">
        <v>287</v>
      </c>
      <c r="E28" s="342" t="s">
        <v>29</v>
      </c>
      <c r="F28" s="343"/>
      <c r="G28" s="344"/>
      <c r="H28" s="345"/>
      <c r="I28" s="346"/>
      <c r="J28" s="347"/>
      <c r="K28" s="348"/>
      <c r="L28" s="348"/>
      <c r="M28" s="348"/>
      <c r="N28" s="349"/>
      <c r="O28" s="343"/>
      <c r="P28" s="344"/>
      <c r="Q28" s="345"/>
      <c r="R28" s="346"/>
      <c r="S28" s="347"/>
      <c r="T28" s="348"/>
      <c r="U28" s="348"/>
      <c r="V28" s="348"/>
      <c r="W28" s="349"/>
      <c r="X28" s="343"/>
      <c r="Y28" s="344">
        <v>2</v>
      </c>
      <c r="Z28" s="345">
        <v>1</v>
      </c>
      <c r="AA28" s="346"/>
      <c r="AB28" s="347"/>
      <c r="AC28" s="348"/>
      <c r="AD28" s="348"/>
      <c r="AE28" s="348"/>
      <c r="AF28" s="349"/>
      <c r="AG28" s="343">
        <v>2</v>
      </c>
      <c r="AH28" s="344"/>
      <c r="AI28" s="345"/>
      <c r="AJ28" s="346"/>
      <c r="AK28" s="386">
        <v>12</v>
      </c>
      <c r="AL28" s="387"/>
      <c r="AM28" s="387">
        <v>12</v>
      </c>
      <c r="AN28" s="387"/>
      <c r="AO28" s="388"/>
      <c r="AP28" s="339">
        <f t="shared" si="6"/>
        <v>2</v>
      </c>
      <c r="AQ28" s="340">
        <f t="shared" si="6"/>
        <v>2</v>
      </c>
      <c r="AR28" s="51">
        <f t="shared" si="6"/>
        <v>1</v>
      </c>
      <c r="AS28" s="52">
        <f>SUM(J28:N28,S28:W28,AB28:AF28,AK28:AO28)</f>
        <v>24</v>
      </c>
      <c r="AU28" s="464" t="s">
        <v>291</v>
      </c>
      <c r="AV28" s="464"/>
      <c r="AW28" s="464"/>
      <c r="AX28" s="464"/>
    </row>
    <row r="29" spans="1:50" s="45" customFormat="1" ht="19.5" customHeight="1" thickBot="1">
      <c r="A29" s="420" t="s">
        <v>40</v>
      </c>
      <c r="B29" s="421"/>
      <c r="C29" s="422"/>
      <c r="D29" s="277"/>
      <c r="E29" s="278"/>
      <c r="F29" s="279">
        <f>SUM(F10:F13,F15:F20,F22:F24,F26:F28)</f>
        <v>0</v>
      </c>
      <c r="G29" s="280">
        <f>SUM(G10:G13,G15:G20,G22:G24,G26:G28)</f>
        <v>0</v>
      </c>
      <c r="H29" s="280">
        <f>SUM(H10:H13,H15:H20,H22:H24,H26:H28)</f>
        <v>0</v>
      </c>
      <c r="I29" s="281"/>
      <c r="J29" s="282">
        <f aca="true" t="shared" si="7" ref="J29:Q29">SUM(J10:J13,J15:J20,J22:J24,J26:J28)</f>
        <v>0</v>
      </c>
      <c r="K29" s="282">
        <f t="shared" si="7"/>
        <v>0</v>
      </c>
      <c r="L29" s="282">
        <f t="shared" si="7"/>
        <v>0</v>
      </c>
      <c r="M29" s="282">
        <f t="shared" si="7"/>
        <v>0</v>
      </c>
      <c r="N29" s="283">
        <f t="shared" si="7"/>
        <v>0</v>
      </c>
      <c r="O29" s="279">
        <f t="shared" si="7"/>
        <v>5</v>
      </c>
      <c r="P29" s="280">
        <f t="shared" si="7"/>
        <v>5</v>
      </c>
      <c r="Q29" s="280">
        <f t="shared" si="7"/>
        <v>6</v>
      </c>
      <c r="R29" s="281"/>
      <c r="S29" s="282">
        <f aca="true" t="shared" si="8" ref="S29:Z29">SUM(S10:S13,S15:S20,S22:S24,S26:S28)</f>
        <v>16</v>
      </c>
      <c r="T29" s="282">
        <f t="shared" si="8"/>
        <v>0</v>
      </c>
      <c r="U29" s="282">
        <f t="shared" si="8"/>
        <v>16</v>
      </c>
      <c r="V29" s="282">
        <f t="shared" si="8"/>
        <v>8</v>
      </c>
      <c r="W29" s="283">
        <f t="shared" si="8"/>
        <v>0</v>
      </c>
      <c r="X29" s="279">
        <v>22</v>
      </c>
      <c r="Y29" s="280">
        <f t="shared" si="8"/>
        <v>20</v>
      </c>
      <c r="Z29" s="280">
        <f t="shared" si="8"/>
        <v>18</v>
      </c>
      <c r="AA29" s="281"/>
      <c r="AB29" s="282"/>
      <c r="AC29" s="282"/>
      <c r="AD29" s="282"/>
      <c r="AE29" s="282"/>
      <c r="AF29" s="283"/>
      <c r="AG29" s="279">
        <f>SUM(AG9,AG14,AG21,AG25)</f>
        <v>10</v>
      </c>
      <c r="AH29" s="280">
        <f>SUM(AH10:AH13,AH15:AH20,AH22:AH24,AH26:AH28)</f>
        <v>3</v>
      </c>
      <c r="AI29" s="280">
        <f>SUM(AI10:AI13,AI15:AI20,AI22:AI24,AI26:AI28)</f>
        <v>3</v>
      </c>
      <c r="AJ29" s="281"/>
      <c r="AK29" s="282"/>
      <c r="AL29" s="282"/>
      <c r="AM29" s="282"/>
      <c r="AN29" s="282"/>
      <c r="AO29" s="283"/>
      <c r="AP29" s="446" t="s">
        <v>23</v>
      </c>
      <c r="AQ29" s="441"/>
      <c r="AR29" s="441"/>
      <c r="AS29" s="442"/>
      <c r="AU29" s="158" t="str">
        <f>AU13</f>
        <v>ECTS</v>
      </c>
      <c r="AV29" s="161" t="str">
        <f>AV13</f>
        <v>ECTS(n)</v>
      </c>
      <c r="AW29" s="161" t="str">
        <f>AW13</f>
        <v>ECTS(p)</v>
      </c>
      <c r="AX29" s="158" t="str">
        <f>AX13</f>
        <v>godz.</v>
      </c>
    </row>
    <row r="30" spans="1:50" s="46" customFormat="1" ht="19.5" customHeight="1" thickBot="1">
      <c r="A30" s="423" t="s">
        <v>41</v>
      </c>
      <c r="B30" s="424"/>
      <c r="C30" s="425"/>
      <c r="D30" s="275"/>
      <c r="E30" s="276"/>
      <c r="F30" s="429" t="s">
        <v>23</v>
      </c>
      <c r="G30" s="430"/>
      <c r="H30" s="430"/>
      <c r="I30" s="440">
        <f>SUM(J29:N29)</f>
        <v>0</v>
      </c>
      <c r="J30" s="441"/>
      <c r="K30" s="441"/>
      <c r="L30" s="441"/>
      <c r="M30" s="441"/>
      <c r="N30" s="442"/>
      <c r="O30" s="429" t="s">
        <v>23</v>
      </c>
      <c r="P30" s="430"/>
      <c r="Q30" s="430"/>
      <c r="R30" s="440">
        <f>SUM(S29:W29)</f>
        <v>40</v>
      </c>
      <c r="S30" s="441"/>
      <c r="T30" s="441"/>
      <c r="U30" s="441"/>
      <c r="V30" s="441"/>
      <c r="W30" s="442"/>
      <c r="X30" s="429" t="s">
        <v>23</v>
      </c>
      <c r="Y30" s="430"/>
      <c r="Z30" s="430"/>
      <c r="AA30" s="440">
        <v>176</v>
      </c>
      <c r="AB30" s="441"/>
      <c r="AC30" s="441"/>
      <c r="AD30" s="441"/>
      <c r="AE30" s="441"/>
      <c r="AF30" s="442"/>
      <c r="AG30" s="429" t="s">
        <v>23</v>
      </c>
      <c r="AH30" s="430"/>
      <c r="AI30" s="461"/>
      <c r="AJ30" s="440">
        <v>144</v>
      </c>
      <c r="AK30" s="441"/>
      <c r="AL30" s="441"/>
      <c r="AM30" s="441"/>
      <c r="AN30" s="441"/>
      <c r="AO30" s="442"/>
      <c r="AP30" s="286">
        <f>SUM(F29,O29,X29,AG29)</f>
        <v>37</v>
      </c>
      <c r="AQ30" s="286">
        <v>43</v>
      </c>
      <c r="AR30" s="286">
        <v>43</v>
      </c>
      <c r="AS30" s="287">
        <f>SUM(I30,R30,AA30,AJ30)</f>
        <v>360</v>
      </c>
      <c r="AU30" s="160">
        <f>SUM(AP9,AU14)</f>
        <v>37</v>
      </c>
      <c r="AV30" s="160">
        <f>SUM(AQ9,AV14)</f>
        <v>19</v>
      </c>
      <c r="AW30" s="160">
        <f>SUM(AR9,AW14)</f>
        <v>18</v>
      </c>
      <c r="AX30" s="160">
        <f>SUM(AS9,AX14)</f>
        <v>360</v>
      </c>
    </row>
    <row r="31" spans="1:45" s="41" customFormat="1" ht="19.5" customHeight="1" thickBot="1">
      <c r="A31" s="426" t="s">
        <v>42</v>
      </c>
      <c r="B31" s="427"/>
      <c r="C31" s="428"/>
      <c r="D31" s="47"/>
      <c r="E31" s="47"/>
      <c r="F31" s="431">
        <f>COUNTA(I10:I13,I15:I20,I22:I24,I26:I28)</f>
        <v>0</v>
      </c>
      <c r="G31" s="432"/>
      <c r="H31" s="432"/>
      <c r="I31" s="432"/>
      <c r="J31" s="432"/>
      <c r="K31" s="432"/>
      <c r="L31" s="432"/>
      <c r="M31" s="432"/>
      <c r="N31" s="433"/>
      <c r="O31" s="431">
        <f>COUNTA(R10:R13,R15:R20,R22:R24,R26:R28)</f>
        <v>1</v>
      </c>
      <c r="P31" s="432"/>
      <c r="Q31" s="432"/>
      <c r="R31" s="432"/>
      <c r="S31" s="432"/>
      <c r="T31" s="432"/>
      <c r="U31" s="432"/>
      <c r="V31" s="432"/>
      <c r="W31" s="433"/>
      <c r="X31" s="431">
        <v>2</v>
      </c>
      <c r="Y31" s="432"/>
      <c r="Z31" s="432"/>
      <c r="AA31" s="432"/>
      <c r="AB31" s="432"/>
      <c r="AC31" s="432"/>
      <c r="AD31" s="432"/>
      <c r="AE31" s="432"/>
      <c r="AF31" s="433"/>
      <c r="AG31" s="431">
        <f>COUNTA(AJ10:AJ13,AJ15:AJ20,AJ22:AJ24,AJ26:AJ28)</f>
        <v>0</v>
      </c>
      <c r="AH31" s="432"/>
      <c r="AI31" s="432"/>
      <c r="AJ31" s="432"/>
      <c r="AK31" s="432"/>
      <c r="AL31" s="432"/>
      <c r="AM31" s="432"/>
      <c r="AN31" s="432"/>
      <c r="AO31" s="433"/>
      <c r="AP31" s="431">
        <f>SUM(F31:AO31)</f>
        <v>3</v>
      </c>
      <c r="AQ31" s="432"/>
      <c r="AR31" s="432"/>
      <c r="AS31" s="433"/>
    </row>
    <row r="32" spans="1:44" ht="12.75">
      <c r="A32" s="13"/>
      <c r="B32" s="13"/>
      <c r="C32" s="13"/>
      <c r="D32" s="13"/>
      <c r="E32" s="13"/>
      <c r="F32" s="14"/>
      <c r="G32" s="14"/>
      <c r="H32" s="14"/>
      <c r="I32" s="75"/>
      <c r="J32" s="31"/>
      <c r="K32" s="32"/>
      <c r="L32" s="15"/>
      <c r="M32" s="15"/>
      <c r="N32" s="15"/>
      <c r="O32" s="14"/>
      <c r="P32" s="14"/>
      <c r="Q32" s="14"/>
      <c r="R32" s="75"/>
      <c r="S32" s="31"/>
      <c r="T32" s="32"/>
      <c r="U32" s="15"/>
      <c r="V32" s="15"/>
      <c r="W32" s="15"/>
      <c r="X32" s="14"/>
      <c r="Y32" s="14"/>
      <c r="Z32" s="14"/>
      <c r="AA32" s="75"/>
      <c r="AB32" s="31"/>
      <c r="AC32" s="32"/>
      <c r="AD32" s="15"/>
      <c r="AE32" s="15"/>
      <c r="AF32" s="15"/>
      <c r="AG32" s="14"/>
      <c r="AH32" s="14"/>
      <c r="AI32" s="14"/>
      <c r="AJ32" s="75"/>
      <c r="AK32" s="31"/>
      <c r="AL32" s="32"/>
      <c r="AM32" s="15"/>
      <c r="AN32" s="15"/>
      <c r="AO32" s="15"/>
      <c r="AP32" s="16"/>
      <c r="AQ32" s="16"/>
      <c r="AR32" s="16"/>
    </row>
    <row r="33" spans="1:45" ht="12.75">
      <c r="A33" s="40"/>
      <c r="B33" s="34" t="s">
        <v>195</v>
      </c>
      <c r="D33" s="13"/>
      <c r="E33" s="13"/>
      <c r="F33" s="13"/>
      <c r="G33" s="13"/>
      <c r="H33" s="13"/>
      <c r="K33" s="13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77"/>
      <c r="AK33" s="20"/>
      <c r="AL33" s="13"/>
      <c r="AM33" s="13"/>
      <c r="AN33" s="13"/>
      <c r="AO33" s="13"/>
      <c r="AR33" s="13"/>
      <c r="AS33" s="13"/>
    </row>
    <row r="34" spans="1:45" ht="12.75">
      <c r="A34" s="76"/>
      <c r="B34" s="105" t="s">
        <v>39</v>
      </c>
      <c r="C34" s="13"/>
      <c r="D34" s="13"/>
      <c r="E34" s="13"/>
      <c r="F34" s="13"/>
      <c r="G34" s="13"/>
      <c r="H34" s="13"/>
      <c r="K34" s="20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77"/>
      <c r="AK34" s="13"/>
      <c r="AL34" s="13"/>
      <c r="AM34" s="13"/>
      <c r="AN34" s="13"/>
      <c r="AO34" s="13"/>
      <c r="AP34" s="13"/>
      <c r="AQ34" s="13"/>
      <c r="AR34" s="13"/>
      <c r="AS34" s="18"/>
    </row>
    <row r="35" spans="1:45" ht="12.75">
      <c r="A35" s="13"/>
      <c r="B35" s="20"/>
      <c r="C35" s="13"/>
      <c r="D35" s="13"/>
      <c r="E35" s="13"/>
      <c r="F35" s="13"/>
      <c r="G35" s="13"/>
      <c r="H35" s="13"/>
      <c r="I35" s="77"/>
      <c r="J35" s="20"/>
      <c r="K35" s="20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77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77"/>
      <c r="AK54" s="13"/>
      <c r="AL54" s="13"/>
      <c r="AM54" s="13"/>
      <c r="AN54" s="13"/>
      <c r="AO54" s="13"/>
      <c r="AP54" s="13"/>
      <c r="AQ54" s="13"/>
      <c r="AR54" s="13"/>
      <c r="AS54" s="13"/>
    </row>
  </sheetData>
  <sheetProtection/>
  <mergeCells count="44">
    <mergeCell ref="AU28:AX28"/>
    <mergeCell ref="A29:C29"/>
    <mergeCell ref="A30:C30"/>
    <mergeCell ref="A31:C31"/>
    <mergeCell ref="F30:H30"/>
    <mergeCell ref="F31:N31"/>
    <mergeCell ref="I30:N30"/>
    <mergeCell ref="AP29:AS29"/>
    <mergeCell ref="X31:AF31"/>
    <mergeCell ref="X30:Z30"/>
    <mergeCell ref="AP31:AS31"/>
    <mergeCell ref="AG30:AI30"/>
    <mergeCell ref="AJ30:AO30"/>
    <mergeCell ref="AG31:AO31"/>
    <mergeCell ref="F7:N7"/>
    <mergeCell ref="X7:AF7"/>
    <mergeCell ref="AK21:AO21"/>
    <mergeCell ref="AK14:AO14"/>
    <mergeCell ref="O7:W7"/>
    <mergeCell ref="AP6:AS6"/>
    <mergeCell ref="AP7:AS7"/>
    <mergeCell ref="AG7:AO7"/>
    <mergeCell ref="AK9:AO9"/>
    <mergeCell ref="AB14:AF14"/>
    <mergeCell ref="AA30:AF30"/>
    <mergeCell ref="B2:N2"/>
    <mergeCell ref="B4:N4"/>
    <mergeCell ref="B3:N3"/>
    <mergeCell ref="F6:AO6"/>
    <mergeCell ref="J25:N25"/>
    <mergeCell ref="AB25:AF25"/>
    <mergeCell ref="AK25:AO25"/>
    <mergeCell ref="J9:N9"/>
    <mergeCell ref="AB9:AF9"/>
    <mergeCell ref="J14:N14"/>
    <mergeCell ref="O31:W31"/>
    <mergeCell ref="J21:N21"/>
    <mergeCell ref="AB21:AF21"/>
    <mergeCell ref="S9:W9"/>
    <mergeCell ref="S25:W25"/>
    <mergeCell ref="O30:Q30"/>
    <mergeCell ref="R30:W30"/>
    <mergeCell ref="S14:W14"/>
    <mergeCell ref="S21:W21"/>
  </mergeCells>
  <printOptions horizontalCentered="1" verticalCentered="1"/>
  <pageMargins left="0.1968503937007874" right="0.1968503937007874" top="0.7874015748031497" bottom="0.3937007874015748" header="0.5905511811023623" footer="0.31496062992125984"/>
  <pageSetup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Katarzyna Łuszcz</cp:lastModifiedBy>
  <cp:lastPrinted>2015-08-21T07:30:03Z</cp:lastPrinted>
  <dcterms:created xsi:type="dcterms:W3CDTF">2000-05-18T07:07:52Z</dcterms:created>
  <dcterms:modified xsi:type="dcterms:W3CDTF">2017-03-29T06:23:01Z</dcterms:modified>
  <cp:category/>
  <cp:version/>
  <cp:contentType/>
  <cp:contentStatus/>
</cp:coreProperties>
</file>