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1"/>
  </bookViews>
  <sheets>
    <sheet name="Front page" sheetId="1" r:id="rId1"/>
    <sheet name="Plan" sheetId="2" r:id="rId2"/>
    <sheet name="specialization " sheetId="3" r:id="rId3"/>
  </sheets>
  <definedNames>
    <definedName name="_xlnm.Print_Area" localSheetId="1">'Plan'!$A$1:$AK$37</definedName>
    <definedName name="_xlnm.Print_Area" localSheetId="2">'specialization '!$A$1:$AP$33</definedName>
  </definedNames>
  <calcPr fullCalcOnLoad="1"/>
</workbook>
</file>

<file path=xl/sharedStrings.xml><?xml version="1.0" encoding="utf-8"?>
<sst xmlns="http://schemas.openxmlformats.org/spreadsheetml/2006/main" count="243" uniqueCount="139">
  <si>
    <t xml:space="preserve">Gliwice, </t>
  </si>
  <si>
    <t>Lp.</t>
  </si>
  <si>
    <t>L</t>
  </si>
  <si>
    <t>P</t>
  </si>
  <si>
    <t>S</t>
  </si>
  <si>
    <t>I</t>
  </si>
  <si>
    <t>II</t>
  </si>
  <si>
    <t>III</t>
  </si>
  <si>
    <t>IV</t>
  </si>
  <si>
    <t>Nazwa przedmiotu</t>
  </si>
  <si>
    <t>ECTS</t>
  </si>
  <si>
    <t>-</t>
  </si>
  <si>
    <t xml:space="preserve"> </t>
  </si>
  <si>
    <t>Jednostka</t>
  </si>
  <si>
    <t>RE3/2</t>
  </si>
  <si>
    <t>RE5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</si>
  <si>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</si>
  <si>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</si>
  <si>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</si>
  <si>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</si>
  <si>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</si>
  <si>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</si>
  <si>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</si>
  <si>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</si>
  <si>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IVc</t>
  </si>
  <si>
    <t>Basics of measurement data analysis</t>
  </si>
  <si>
    <t>IVa</t>
  </si>
  <si>
    <t>IVb</t>
  </si>
  <si>
    <t>K.Gierlotka</t>
  </si>
  <si>
    <t>A.Boboń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</si>
  <si>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</si>
  <si>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</si>
  <si>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</si>
  <si>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</si>
  <si>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</si>
  <si>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</si>
  <si>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</si>
  <si>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</si>
  <si>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E.Doros </t>
  </si>
  <si>
    <t>RJM1</t>
  </si>
  <si>
    <t>F.Witos</t>
  </si>
  <si>
    <t>RE4</t>
  </si>
  <si>
    <t>T.Pustelny</t>
  </si>
  <si>
    <t>RE3</t>
  </si>
  <si>
    <t>M.Pasko</t>
  </si>
  <si>
    <t>W.Domański</t>
  </si>
  <si>
    <t>P.Sowa</t>
  </si>
  <si>
    <t>J.Walczak</t>
  </si>
  <si>
    <t>S.Ciura; R.Korab</t>
  </si>
  <si>
    <t>A.Halinka</t>
  </si>
  <si>
    <t>Z.Gacek</t>
  </si>
  <si>
    <t>M.Przygrodzki</t>
  </si>
  <si>
    <t>J.Popczyk</t>
  </si>
  <si>
    <t>B.Witek</t>
  </si>
  <si>
    <t>M.Szewczyk</t>
  </si>
  <si>
    <t>R.Korab</t>
  </si>
  <si>
    <t>K.Maźniewski</t>
  </si>
  <si>
    <t>K.Żmuda</t>
  </si>
  <si>
    <t>E.Siwy</t>
  </si>
  <si>
    <t xml:space="preserve">TOTAL  </t>
  </si>
  <si>
    <t xml:space="preserve">SUM OF HOURS </t>
  </si>
  <si>
    <t xml:space="preserve">  NUMBER OF EXAMS  </t>
  </si>
  <si>
    <t>Subject</t>
  </si>
  <si>
    <t>CODE</t>
  </si>
  <si>
    <t>Lb</t>
  </si>
  <si>
    <t>number</t>
  </si>
  <si>
    <t>hours</t>
  </si>
  <si>
    <t>Nontechnical Subjects</t>
  </si>
  <si>
    <t>Directional Technical Subjects</t>
  </si>
  <si>
    <t>Specialization subjects</t>
  </si>
  <si>
    <t>Electrical Power Market Engineering</t>
  </si>
  <si>
    <t>Quality Management Systems in Production and Research</t>
  </si>
  <si>
    <t>Basic Subjects</t>
  </si>
  <si>
    <t>Selected Methods of Applied Mathematics</t>
  </si>
  <si>
    <t>Photonic Engineering</t>
  </si>
  <si>
    <t>Selected Topics in Electrical Engineering</t>
  </si>
  <si>
    <t>Dynamics of Drive Systems</t>
  </si>
  <si>
    <t>Measurement of Non-Electrical Quantities</t>
  </si>
  <si>
    <t>Disturbances in Power Systems</t>
  </si>
  <si>
    <t>Numerical Methods in Engineering</t>
  </si>
  <si>
    <t>Technical Electrodynamics</t>
  </si>
  <si>
    <t>Diploma Seminar</t>
  </si>
  <si>
    <t>S e m e s t e r s</t>
  </si>
  <si>
    <t>Total</t>
  </si>
  <si>
    <t>- elective subject</t>
  </si>
  <si>
    <t>Silesian University of Technology</t>
  </si>
  <si>
    <t>Programme of the course</t>
  </si>
  <si>
    <t xml:space="preserve">Course in Electrical Engineering </t>
  </si>
  <si>
    <t>BSc 2nd degree full-time course</t>
  </si>
  <si>
    <t>Faculty of Electrical Engineering</t>
  </si>
  <si>
    <t>Diploma Thesis or Master’s Thesis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</si>
  <si>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</si>
  <si>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</si>
  <si>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</si>
  <si>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</si>
  <si>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</si>
  <si>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</si>
  <si>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</si>
  <si>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</si>
  <si>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</si>
  <si>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22s</t>
  </si>
  <si>
    <t>23s</t>
  </si>
  <si>
    <t>24s</t>
  </si>
  <si>
    <t>Specialization: Electrical engineering</t>
  </si>
  <si>
    <t>Specialization courses for the diploma specialization</t>
  </si>
  <si>
    <t xml:space="preserve">Specialization courses - elective
</t>
  </si>
  <si>
    <t>25e</t>
  </si>
  <si>
    <t>26e</t>
  </si>
  <si>
    <t>27e</t>
  </si>
  <si>
    <t>28e</t>
  </si>
  <si>
    <t>Methods of artificial intelligence in control systems</t>
  </si>
  <si>
    <t>Control of power electronic drives</t>
  </si>
  <si>
    <t>High-frequency conversion technique</t>
  </si>
  <si>
    <t xml:space="preserve">Unconventional energy sources - selected issues </t>
  </si>
  <si>
    <t xml:space="preserve">Electrical power quality </t>
  </si>
  <si>
    <t>Control and navigation of mobile robots</t>
  </si>
  <si>
    <t xml:space="preserve">Computer aidded design in power electronics </t>
  </si>
  <si>
    <t>PODSUMOWANIE</t>
  </si>
  <si>
    <t>ELEN</t>
  </si>
  <si>
    <t>Specialization courses  -  obligatory</t>
  </si>
  <si>
    <t>Foreign Language (Polish)</t>
  </si>
  <si>
    <t>Power system protection</t>
  </si>
  <si>
    <t>Laboratory of power system automation</t>
  </si>
  <si>
    <t>Control of power electronic drives - laboratory</t>
  </si>
  <si>
    <t>Power system economics</t>
  </si>
  <si>
    <t>Specinalization desig</t>
  </si>
  <si>
    <t>Fundamentals of electromagnetism</t>
  </si>
  <si>
    <t>Electromechanical devices</t>
  </si>
  <si>
    <t>Introduction to mechatronics</t>
  </si>
  <si>
    <t>E</t>
  </si>
  <si>
    <r>
      <t xml:space="preserve"> Course in </t>
    </r>
    <r>
      <rPr>
        <b/>
        <i/>
        <sz val="12"/>
        <rFont val="Arial CE"/>
        <family val="0"/>
      </rPr>
      <t>Electrical Engineering</t>
    </r>
    <r>
      <rPr>
        <b/>
        <sz val="12"/>
        <rFont val="Arial CE"/>
        <family val="0"/>
      </rPr>
      <t>. Full-time, 2nd degree course.                                                                                                                                                  Valid from the academic year 2019/2020</t>
    </r>
  </si>
  <si>
    <t>02</t>
  </si>
  <si>
    <t>Es2-02-I</t>
  </si>
  <si>
    <t>Es2-03-III</t>
  </si>
  <si>
    <t>06a - Basics of Photonic Engineering</t>
  </si>
  <si>
    <t>06b - Non-electric Measurements</t>
  </si>
  <si>
    <t>Elective Subject</t>
  </si>
  <si>
    <t>10</t>
  </si>
  <si>
    <t>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</si>
</sst>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b/>
      <i/>
      <sz val="12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20"/>
      <name val="Arial CE"/>
      <family val="2"/>
    </font>
    <font>
      <sz val="10"/>
      <color indexed="55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8"/>
      <color indexed="9"/>
      <name val="Arial CE"/>
      <family val="0"/>
    </font>
    <font>
      <sz val="6"/>
      <color indexed="9"/>
      <name val="Arial CE"/>
      <family val="0"/>
    </font>
    <font>
      <sz val="10"/>
      <color rgb="FF969696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8"/>
      <color theme="0"/>
      <name val="Arial CE"/>
      <family val="0"/>
    </font>
    <font>
      <sz val="6"/>
      <color theme="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 diagonalUp="1" diagonalDown="1">
      <left style="double"/>
      <right style="double"/>
      <top>
        <color indexed="63"/>
      </top>
      <bottom>
        <color indexed="63"/>
      </bottom>
      <diagonal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 diagonalUp="1" diagonalDown="1">
      <left>
        <color indexed="63"/>
      </left>
      <right style="double"/>
      <top style="medium"/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25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24" borderId="21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24" borderId="27" xfId="0" applyFont="1" applyFill="1" applyBorder="1" applyAlignment="1">
      <alignment vertical="center"/>
    </xf>
    <xf numFmtId="0" fontId="10" fillId="24" borderId="28" xfId="0" applyFont="1" applyFill="1" applyBorder="1" applyAlignment="1">
      <alignment vertical="center"/>
    </xf>
    <xf numFmtId="0" fontId="10" fillId="24" borderId="29" xfId="0" applyFont="1" applyFill="1" applyBorder="1" applyAlignment="1">
      <alignment vertical="center"/>
    </xf>
    <xf numFmtId="0" fontId="10" fillId="24" borderId="30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vertical="center"/>
    </xf>
    <xf numFmtId="0" fontId="10" fillId="24" borderId="31" xfId="0" applyFont="1" applyFill="1" applyBorder="1" applyAlignment="1">
      <alignment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10" fillId="0" borderId="0" xfId="0" applyFont="1" applyFill="1" applyBorder="1" applyAlignment="1" quotePrefix="1">
      <alignment/>
    </xf>
    <xf numFmtId="0" fontId="10" fillId="25" borderId="21" xfId="0" applyFont="1" applyFill="1" applyBorder="1" applyAlignment="1">
      <alignment vertical="center"/>
    </xf>
    <xf numFmtId="0" fontId="10" fillId="0" borderId="37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 indent="1"/>
    </xf>
    <xf numFmtId="0" fontId="10" fillId="0" borderId="28" xfId="0" applyFont="1" applyFill="1" applyBorder="1" applyAlignment="1">
      <alignment horizontal="left" vertical="center" wrapText="1" indent="1"/>
    </xf>
    <xf numFmtId="0" fontId="10" fillId="0" borderId="38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25" borderId="13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indent="1"/>
    </xf>
    <xf numFmtId="0" fontId="9" fillId="0" borderId="41" xfId="0" applyFont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3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51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10" fillId="24" borderId="40" xfId="0" applyFont="1" applyFill="1" applyBorder="1" applyAlignment="1">
      <alignment vertical="center"/>
    </xf>
    <xf numFmtId="0" fontId="10" fillId="24" borderId="47" xfId="0" applyFont="1" applyFill="1" applyBorder="1" applyAlignment="1">
      <alignment vertical="center"/>
    </xf>
    <xf numFmtId="0" fontId="10" fillId="24" borderId="45" xfId="0" applyFont="1" applyFill="1" applyBorder="1" applyAlignment="1">
      <alignment vertical="center"/>
    </xf>
    <xf numFmtId="0" fontId="10" fillId="24" borderId="4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indent="1"/>
    </xf>
    <xf numFmtId="0" fontId="10" fillId="0" borderId="53" xfId="0" applyFont="1" applyBorder="1" applyAlignment="1">
      <alignment horizontal="left" vertical="center" indent="1"/>
    </xf>
    <xf numFmtId="0" fontId="9" fillId="25" borderId="41" xfId="0" applyFont="1" applyFill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25" borderId="54" xfId="0" applyFont="1" applyFill="1" applyBorder="1" applyAlignment="1">
      <alignment vertical="center"/>
    </xf>
    <xf numFmtId="0" fontId="9" fillId="0" borderId="48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10" fillId="0" borderId="51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1" fillId="0" borderId="55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25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0" xfId="0" applyFont="1" applyAlignment="1" quotePrefix="1">
      <alignment/>
    </xf>
    <xf numFmtId="0" fontId="10" fillId="0" borderId="0" xfId="0" applyFont="1" applyBorder="1" applyAlignment="1" quotePrefix="1">
      <alignment/>
    </xf>
    <xf numFmtId="49" fontId="10" fillId="26" borderId="53" xfId="0" applyNumberFormat="1" applyFont="1" applyFill="1" applyBorder="1" applyAlignment="1">
      <alignment horizontal="center" vertical="center"/>
    </xf>
    <xf numFmtId="49" fontId="10" fillId="26" borderId="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4" xfId="0" applyFont="1" applyBorder="1" applyAlignment="1">
      <alignment/>
    </xf>
    <xf numFmtId="0" fontId="32" fillId="0" borderId="59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60" xfId="0" applyFont="1" applyBorder="1" applyAlignment="1">
      <alignment/>
    </xf>
    <xf numFmtId="49" fontId="34" fillId="0" borderId="11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9" fontId="34" fillId="0" borderId="61" xfId="0" applyNumberFormat="1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5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69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right" vertical="center"/>
    </xf>
    <xf numFmtId="0" fontId="35" fillId="0" borderId="42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49" fontId="34" fillId="0" borderId="71" xfId="0" applyNumberFormat="1" applyFont="1" applyBorder="1" applyAlignment="1">
      <alignment horizontal="right" vertical="center"/>
    </xf>
    <xf numFmtId="0" fontId="34" fillId="25" borderId="72" xfId="0" applyFont="1" applyFill="1" applyBorder="1" applyAlignment="1">
      <alignment horizontal="left" vertical="center"/>
    </xf>
    <xf numFmtId="0" fontId="34" fillId="0" borderId="73" xfId="0" applyFont="1" applyFill="1" applyBorder="1" applyAlignment="1">
      <alignment horizontal="left" vertical="center" wrapText="1" indent="1"/>
    </xf>
    <xf numFmtId="0" fontId="34" fillId="0" borderId="72" xfId="0" applyFont="1" applyFill="1" applyBorder="1" applyAlignment="1">
      <alignment horizontal="left" vertical="center" indent="1"/>
    </xf>
    <xf numFmtId="0" fontId="34" fillId="0" borderId="59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25" borderId="73" xfId="0" applyFont="1" applyFill="1" applyBorder="1" applyAlignment="1">
      <alignment vertical="center"/>
    </xf>
    <xf numFmtId="0" fontId="34" fillId="0" borderId="76" xfId="0" applyFont="1" applyFill="1" applyBorder="1" applyAlignment="1">
      <alignment vertical="center"/>
    </xf>
    <xf numFmtId="0" fontId="34" fillId="0" borderId="77" xfId="0" applyFont="1" applyBorder="1" applyAlignment="1">
      <alignment vertical="center"/>
    </xf>
    <xf numFmtId="49" fontId="34" fillId="0" borderId="11" xfId="0" applyNumberFormat="1" applyFont="1" applyBorder="1" applyAlignment="1">
      <alignment horizontal="right" vertical="center"/>
    </xf>
    <xf numFmtId="0" fontId="34" fillId="0" borderId="1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49" fontId="34" fillId="0" borderId="78" xfId="0" applyNumberFormat="1" applyFont="1" applyBorder="1" applyAlignment="1">
      <alignment horizontal="right" vertical="center"/>
    </xf>
    <xf numFmtId="0" fontId="34" fillId="25" borderId="30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 indent="1"/>
    </xf>
    <xf numFmtId="0" fontId="34" fillId="0" borderId="30" xfId="0" applyFont="1" applyFill="1" applyBorder="1" applyAlignment="1">
      <alignment horizontal="left" vertical="center" indent="1"/>
    </xf>
    <xf numFmtId="0" fontId="34" fillId="0" borderId="27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18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25" borderId="28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34" xfId="0" applyFont="1" applyBorder="1" applyAlignment="1">
      <alignment vertical="center"/>
    </xf>
    <xf numFmtId="49" fontId="34" fillId="0" borderId="79" xfId="0" applyNumberFormat="1" applyFont="1" applyBorder="1" applyAlignment="1">
      <alignment horizontal="right" vertical="center"/>
    </xf>
    <xf numFmtId="0" fontId="34" fillId="25" borderId="40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 wrapText="1" indent="1"/>
    </xf>
    <xf numFmtId="0" fontId="34" fillId="0" borderId="40" xfId="0" applyFont="1" applyFill="1" applyBorder="1" applyAlignment="1">
      <alignment horizontal="left" vertical="center" indent="1"/>
    </xf>
    <xf numFmtId="0" fontId="34" fillId="0" borderId="47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80" xfId="0" applyFont="1" applyBorder="1" applyAlignment="1">
      <alignment vertical="center"/>
    </xf>
    <xf numFmtId="0" fontId="34" fillId="25" borderId="47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81" xfId="0" applyFont="1" applyBorder="1" applyAlignment="1">
      <alignment vertical="center"/>
    </xf>
    <xf numFmtId="49" fontId="35" fillId="0" borderId="42" xfId="0" applyNumberFormat="1" applyFont="1" applyBorder="1" applyAlignment="1">
      <alignment horizontal="right" vertical="center"/>
    </xf>
    <xf numFmtId="0" fontId="35" fillId="0" borderId="51" xfId="0" applyFont="1" applyBorder="1" applyAlignment="1">
      <alignment vertical="center"/>
    </xf>
    <xf numFmtId="0" fontId="35" fillId="0" borderId="43" xfId="0" applyFont="1" applyBorder="1" applyAlignment="1">
      <alignment horizontal="left" vertical="center" indent="1"/>
    </xf>
    <xf numFmtId="0" fontId="35" fillId="0" borderId="44" xfId="0" applyFont="1" applyBorder="1" applyAlignment="1">
      <alignment horizontal="left" vertical="center" indent="1"/>
    </xf>
    <xf numFmtId="0" fontId="35" fillId="0" borderId="43" xfId="0" applyFont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4" fillId="0" borderId="73" xfId="0" applyFont="1" applyBorder="1" applyAlignment="1">
      <alignment horizontal="left" vertical="center" wrapText="1" indent="1"/>
    </xf>
    <xf numFmtId="0" fontId="34" fillId="0" borderId="82" xfId="0" applyFont="1" applyBorder="1" applyAlignment="1">
      <alignment horizontal="left" vertical="center" indent="1"/>
    </xf>
    <xf numFmtId="0" fontId="34" fillId="0" borderId="59" xfId="0" applyFont="1" applyFill="1" applyBorder="1" applyAlignment="1">
      <alignment vertical="center"/>
    </xf>
    <xf numFmtId="0" fontId="34" fillId="0" borderId="73" xfId="0" applyFont="1" applyFill="1" applyBorder="1" applyAlignment="1">
      <alignment vertical="center"/>
    </xf>
    <xf numFmtId="0" fontId="34" fillId="0" borderId="74" xfId="0" applyFont="1" applyFill="1" applyBorder="1" applyAlignment="1">
      <alignment vertical="center"/>
    </xf>
    <xf numFmtId="0" fontId="34" fillId="0" borderId="75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vertical="center"/>
    </xf>
    <xf numFmtId="49" fontId="34" fillId="0" borderId="61" xfId="0" applyNumberFormat="1" applyFont="1" applyBorder="1" applyAlignment="1">
      <alignment horizontal="right" vertical="center"/>
    </xf>
    <xf numFmtId="0" fontId="34" fillId="0" borderId="69" xfId="0" applyFont="1" applyBorder="1" applyAlignment="1">
      <alignment vertical="center"/>
    </xf>
    <xf numFmtId="0" fontId="34" fillId="0" borderId="65" xfId="0" applyFont="1" applyBorder="1" applyAlignment="1">
      <alignment horizontal="left" vertical="center" wrapText="1" indent="1"/>
    </xf>
    <xf numFmtId="0" fontId="34" fillId="0" borderId="83" xfId="0" applyFont="1" applyBorder="1" applyAlignment="1">
      <alignment horizontal="left" vertical="center" indent="1"/>
    </xf>
    <xf numFmtId="0" fontId="34" fillId="24" borderId="60" xfId="0" applyFont="1" applyFill="1" applyBorder="1" applyAlignment="1">
      <alignment vertical="center"/>
    </xf>
    <xf numFmtId="0" fontId="34" fillId="24" borderId="65" xfId="0" applyFont="1" applyFill="1" applyBorder="1" applyAlignment="1">
      <alignment vertical="center"/>
    </xf>
    <xf numFmtId="0" fontId="34" fillId="24" borderId="66" xfId="0" applyFont="1" applyFill="1" applyBorder="1" applyAlignment="1">
      <alignment vertical="center"/>
    </xf>
    <xf numFmtId="0" fontId="34" fillId="24" borderId="67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vertical="center"/>
    </xf>
    <xf numFmtId="0" fontId="34" fillId="24" borderId="68" xfId="0" applyFont="1" applyFill="1" applyBorder="1" applyAlignment="1">
      <alignment vertical="center"/>
    </xf>
    <xf numFmtId="0" fontId="34" fillId="24" borderId="69" xfId="0" applyFont="1" applyFill="1" applyBorder="1" applyAlignment="1">
      <alignment vertical="center"/>
    </xf>
    <xf numFmtId="0" fontId="34" fillId="0" borderId="62" xfId="0" applyFont="1" applyFill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24" xfId="0" applyFont="1" applyBorder="1" applyAlignment="1">
      <alignment horizontal="left" vertical="center" indent="1"/>
    </xf>
    <xf numFmtId="0" fontId="35" fillId="0" borderId="16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32" fillId="0" borderId="59" xfId="0" applyFont="1" applyFill="1" applyBorder="1" applyAlignment="1">
      <alignment vertical="center"/>
    </xf>
    <xf numFmtId="0" fontId="32" fillId="0" borderId="76" xfId="0" applyFont="1" applyFill="1" applyBorder="1" applyAlignment="1">
      <alignment vertical="center"/>
    </xf>
    <xf numFmtId="0" fontId="32" fillId="0" borderId="74" xfId="0" applyFont="1" applyFill="1" applyBorder="1" applyAlignment="1">
      <alignment vertical="center"/>
    </xf>
    <xf numFmtId="0" fontId="32" fillId="0" borderId="75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49" fontId="34" fillId="0" borderId="19" xfId="0" applyNumberFormat="1" applyFont="1" applyBorder="1" applyAlignment="1">
      <alignment horizontal="right" vertical="center"/>
    </xf>
    <xf numFmtId="0" fontId="34" fillId="0" borderId="25" xfId="0" applyFont="1" applyBorder="1" applyAlignment="1">
      <alignment vertical="center"/>
    </xf>
    <xf numFmtId="0" fontId="34" fillId="0" borderId="21" xfId="0" applyFont="1" applyBorder="1" applyAlignment="1">
      <alignment horizontal="left" vertical="center" wrapText="1" indent="1"/>
    </xf>
    <xf numFmtId="0" fontId="34" fillId="0" borderId="35" xfId="0" applyFont="1" applyBorder="1" applyAlignment="1">
      <alignment horizontal="left" vertical="center" indent="1"/>
    </xf>
    <xf numFmtId="0" fontId="34" fillId="0" borderId="26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26" borderId="33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 indent="1"/>
    </xf>
    <xf numFmtId="0" fontId="34" fillId="0" borderId="35" xfId="0" applyFont="1" applyFill="1" applyBorder="1" applyAlignment="1">
      <alignment horizontal="left" vertical="center" indent="1"/>
    </xf>
    <xf numFmtId="0" fontId="34" fillId="0" borderId="31" xfId="0" applyFont="1" applyBorder="1" applyAlignment="1">
      <alignment vertical="center"/>
    </xf>
    <xf numFmtId="0" fontId="34" fillId="0" borderId="33" xfId="0" applyFont="1" applyBorder="1" applyAlignment="1">
      <alignment horizontal="center" vertical="center"/>
    </xf>
    <xf numFmtId="0" fontId="34" fillId="25" borderId="25" xfId="0" applyFont="1" applyFill="1" applyBorder="1" applyAlignment="1">
      <alignment vertical="center"/>
    </xf>
    <xf numFmtId="0" fontId="34" fillId="25" borderId="26" xfId="0" applyFont="1" applyFill="1" applyBorder="1" applyAlignment="1">
      <alignment vertical="center"/>
    </xf>
    <xf numFmtId="49" fontId="34" fillId="0" borderId="85" xfId="0" applyNumberFormat="1" applyFont="1" applyBorder="1" applyAlignment="1">
      <alignment horizontal="right" vertical="center"/>
    </xf>
    <xf numFmtId="0" fontId="34" fillId="25" borderId="69" xfId="0" applyFont="1" applyFill="1" applyBorder="1" applyAlignment="1">
      <alignment vertical="center"/>
    </xf>
    <xf numFmtId="0" fontId="34" fillId="0" borderId="65" xfId="0" applyFont="1" applyFill="1" applyBorder="1" applyAlignment="1">
      <alignment horizontal="left" vertical="center" wrapText="1" indent="1"/>
    </xf>
    <xf numFmtId="0" fontId="34" fillId="0" borderId="83" xfId="0" applyFont="1" applyFill="1" applyBorder="1" applyAlignment="1">
      <alignment horizontal="left" vertical="center" indent="1"/>
    </xf>
    <xf numFmtId="0" fontId="34" fillId="0" borderId="60" xfId="0" applyFont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25" borderId="60" xfId="0" applyFont="1" applyFill="1" applyBorder="1" applyAlignment="1">
      <alignment vertical="center"/>
    </xf>
    <xf numFmtId="0" fontId="34" fillId="0" borderId="86" xfId="0" applyFont="1" applyBorder="1" applyAlignment="1">
      <alignment vertical="center"/>
    </xf>
    <xf numFmtId="49" fontId="35" fillId="0" borderId="61" xfId="0" applyNumberFormat="1" applyFont="1" applyBorder="1" applyAlignment="1">
      <alignment horizontal="right" vertical="center"/>
    </xf>
    <xf numFmtId="0" fontId="35" fillId="0" borderId="42" xfId="0" applyFont="1" applyFill="1" applyBorder="1" applyAlignment="1">
      <alignment vertical="center" wrapText="1"/>
    </xf>
    <xf numFmtId="0" fontId="35" fillId="25" borderId="7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70" xfId="0" applyFont="1" applyFill="1" applyBorder="1" applyAlignment="1">
      <alignment vertical="center" wrapText="1"/>
    </xf>
    <xf numFmtId="0" fontId="35" fillId="0" borderId="64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87" xfId="0" applyFont="1" applyBorder="1" applyAlignment="1">
      <alignment vertical="center"/>
    </xf>
    <xf numFmtId="0" fontId="35" fillId="0" borderId="88" xfId="0" applyFont="1" applyBorder="1" applyAlignment="1">
      <alignment horizontal="center" vertical="center"/>
    </xf>
    <xf numFmtId="0" fontId="35" fillId="25" borderId="62" xfId="0" applyFont="1" applyFill="1" applyBorder="1" applyAlignment="1">
      <alignment vertical="center"/>
    </xf>
    <xf numFmtId="0" fontId="35" fillId="0" borderId="64" xfId="0" applyFont="1" applyFill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5" fillId="0" borderId="89" xfId="0" applyFont="1" applyBorder="1" applyAlignment="1">
      <alignment vertical="center"/>
    </xf>
    <xf numFmtId="0" fontId="35" fillId="0" borderId="8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2" xfId="0" applyFont="1" applyFill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10" fillId="26" borderId="27" xfId="0" applyFont="1" applyFill="1" applyBorder="1" applyAlignment="1">
      <alignment vertical="center" wrapText="1"/>
    </xf>
    <xf numFmtId="0" fontId="10" fillId="26" borderId="26" xfId="0" applyFont="1" applyFill="1" applyBorder="1" applyAlignment="1">
      <alignment vertical="center" wrapText="1"/>
    </xf>
    <xf numFmtId="0" fontId="9" fillId="26" borderId="54" xfId="0" applyFont="1" applyFill="1" applyBorder="1" applyAlignment="1">
      <alignment vertical="center"/>
    </xf>
    <xf numFmtId="0" fontId="9" fillId="26" borderId="48" xfId="0" applyFont="1" applyFill="1" applyBorder="1" applyAlignment="1">
      <alignment horizontal="left" vertical="center" indent="1"/>
    </xf>
    <xf numFmtId="0" fontId="9" fillId="26" borderId="43" xfId="0" applyFont="1" applyFill="1" applyBorder="1" applyAlignment="1">
      <alignment horizontal="left" vertical="center" indent="1"/>
    </xf>
    <xf numFmtId="0" fontId="9" fillId="26" borderId="41" xfId="0" applyFont="1" applyFill="1" applyBorder="1" applyAlignment="1">
      <alignment vertical="center"/>
    </xf>
    <xf numFmtId="0" fontId="9" fillId="26" borderId="49" xfId="0" applyFont="1" applyFill="1" applyBorder="1" applyAlignment="1">
      <alignment vertical="center"/>
    </xf>
    <xf numFmtId="0" fontId="9" fillId="26" borderId="50" xfId="0" applyFont="1" applyFill="1" applyBorder="1" applyAlignment="1">
      <alignment vertical="center"/>
    </xf>
    <xf numFmtId="0" fontId="9" fillId="26" borderId="58" xfId="0" applyFont="1" applyFill="1" applyBorder="1" applyAlignment="1">
      <alignment vertical="center"/>
    </xf>
    <xf numFmtId="0" fontId="9" fillId="26" borderId="55" xfId="0" applyFont="1" applyFill="1" applyBorder="1" applyAlignment="1">
      <alignment vertical="center"/>
    </xf>
    <xf numFmtId="0" fontId="9" fillId="26" borderId="48" xfId="0" applyFont="1" applyFill="1" applyBorder="1" applyAlignment="1">
      <alignment vertical="center"/>
    </xf>
    <xf numFmtId="0" fontId="10" fillId="26" borderId="25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left" vertical="center" wrapText="1" indent="1"/>
    </xf>
    <xf numFmtId="0" fontId="10" fillId="26" borderId="35" xfId="0" applyFont="1" applyFill="1" applyBorder="1" applyAlignment="1">
      <alignment horizontal="left" vertical="center" indent="1"/>
    </xf>
    <xf numFmtId="0" fontId="0" fillId="26" borderId="26" xfId="0" applyFont="1" applyFill="1" applyBorder="1" applyAlignment="1">
      <alignment vertical="center"/>
    </xf>
    <xf numFmtId="0" fontId="0" fillId="26" borderId="17" xfId="0" applyFont="1" applyFill="1" applyBorder="1" applyAlignment="1">
      <alignment vertical="center"/>
    </xf>
    <xf numFmtId="0" fontId="0" fillId="26" borderId="31" xfId="0" applyFont="1" applyFill="1" applyBorder="1" applyAlignment="1">
      <alignment vertical="center"/>
    </xf>
    <xf numFmtId="0" fontId="0" fillId="26" borderId="33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vertical="center"/>
    </xf>
    <xf numFmtId="0" fontId="0" fillId="26" borderId="21" xfId="0" applyFont="1" applyFill="1" applyBorder="1" applyAlignment="1">
      <alignment vertical="center"/>
    </xf>
    <xf numFmtId="0" fontId="10" fillId="26" borderId="39" xfId="0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horizontal="left" vertical="center" wrapText="1" indent="1"/>
    </xf>
    <xf numFmtId="0" fontId="10" fillId="26" borderId="0" xfId="0" applyFont="1" applyFill="1" applyBorder="1" applyAlignment="1">
      <alignment horizontal="left" vertical="center" indent="1"/>
    </xf>
    <xf numFmtId="0" fontId="0" fillId="26" borderId="16" xfId="0" applyFont="1" applyFill="1" applyBorder="1" applyAlignment="1">
      <alignment vertical="center"/>
    </xf>
    <xf numFmtId="0" fontId="0" fillId="26" borderId="23" xfId="0" applyFont="1" applyFill="1" applyBorder="1" applyAlignment="1">
      <alignment vertical="center"/>
    </xf>
    <xf numFmtId="0" fontId="0" fillId="26" borderId="92" xfId="0" applyFont="1" applyFill="1" applyBorder="1" applyAlignment="1">
      <alignment vertical="center"/>
    </xf>
    <xf numFmtId="0" fontId="0" fillId="26" borderId="93" xfId="0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horizontal="center" vertical="center"/>
    </xf>
    <xf numFmtId="0" fontId="10" fillId="26" borderId="52" xfId="0" applyFont="1" applyFill="1" applyBorder="1" applyAlignment="1">
      <alignment horizontal="center" vertical="center"/>
    </xf>
    <xf numFmtId="0" fontId="10" fillId="26" borderId="60" xfId="0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5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4" fillId="0" borderId="23" xfId="0" applyFont="1" applyBorder="1" applyAlignment="1">
      <alignment horizontal="left" vertical="center" wrapText="1" indent="1"/>
    </xf>
    <xf numFmtId="0" fontId="34" fillId="0" borderId="0" xfId="0" applyFont="1" applyBorder="1" applyAlignment="1">
      <alignment horizontal="left" vertical="center" indent="1"/>
    </xf>
    <xf numFmtId="0" fontId="34" fillId="0" borderId="16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92" xfId="0" applyFont="1" applyFill="1" applyBorder="1" applyAlignment="1">
      <alignment vertical="center"/>
    </xf>
    <xf numFmtId="0" fontId="34" fillId="0" borderId="93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vertical="center"/>
    </xf>
    <xf numFmtId="0" fontId="34" fillId="0" borderId="0" xfId="0" applyFont="1" applyAlignment="1" quotePrefix="1">
      <alignment/>
    </xf>
    <xf numFmtId="0" fontId="34" fillId="27" borderId="69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10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5" fillId="0" borderId="51" xfId="0" applyFont="1" applyBorder="1" applyAlignment="1">
      <alignment horizontal="right" vertical="center"/>
    </xf>
    <xf numFmtId="0" fontId="35" fillId="0" borderId="43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35" fillId="0" borderId="101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0" fontId="35" fillId="0" borderId="70" xfId="0" applyFont="1" applyBorder="1" applyAlignment="1">
      <alignment horizontal="right" vertical="center"/>
    </xf>
    <xf numFmtId="0" fontId="34" fillId="0" borderId="10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5" fillId="0" borderId="10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26" borderId="43" xfId="0" applyFont="1" applyFill="1" applyBorder="1" applyAlignment="1">
      <alignment horizontal="center" vertical="center"/>
    </xf>
    <xf numFmtId="0" fontId="9" fillId="26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4" fillId="0" borderId="9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4:I42"/>
  <sheetViews>
    <sheetView zoomScalePageLayoutView="0" workbookViewId="0" topLeftCell="A16">
      <selection activeCell="G16" sqref="G16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394" t="s">
        <v>85</v>
      </c>
      <c r="C4" s="395"/>
      <c r="D4" s="395"/>
      <c r="E4" s="395"/>
    </row>
    <row r="5" ht="6.75" customHeight="1"/>
    <row r="6" spans="2:5" ht="15.75">
      <c r="B6" s="394" t="s">
        <v>89</v>
      </c>
      <c r="C6" s="394"/>
      <c r="D6" s="394"/>
      <c r="E6" s="394"/>
    </row>
    <row r="17" ht="17.25" customHeight="1"/>
    <row r="19" spans="1:8" ht="12.75">
      <c r="A19" s="338"/>
      <c r="B19" s="338"/>
      <c r="C19" s="338"/>
      <c r="D19" s="338"/>
      <c r="E19" s="338"/>
      <c r="F19" s="338"/>
      <c r="G19" s="338"/>
      <c r="H19" s="338"/>
    </row>
    <row r="20" spans="1:8" ht="26.25">
      <c r="A20" s="338"/>
      <c r="C20" s="396" t="s">
        <v>86</v>
      </c>
      <c r="D20" s="396"/>
      <c r="E20" s="396"/>
      <c r="F20" s="396"/>
      <c r="G20" s="396"/>
      <c r="H20" s="396"/>
    </row>
    <row r="21" ht="12.75">
      <c r="A21" s="338"/>
    </row>
    <row r="22" ht="12.75">
      <c r="A22" s="338"/>
    </row>
    <row r="23" spans="1:7" ht="15.75">
      <c r="A23" s="338"/>
      <c r="B23" s="3" t="s">
        <v>87</v>
      </c>
      <c r="C23" s="4"/>
      <c r="E23" s="4"/>
      <c r="F23" s="4"/>
      <c r="G23" s="4"/>
    </row>
    <row r="24" spans="1:7" ht="15">
      <c r="A24" s="338"/>
      <c r="B24" s="5"/>
      <c r="C24" s="4"/>
      <c r="E24" s="4"/>
      <c r="F24" s="4"/>
      <c r="G24" s="4"/>
    </row>
    <row r="25" spans="2:7" ht="15.75">
      <c r="B25" s="5" t="s">
        <v>11</v>
      </c>
      <c r="C25" s="3" t="s">
        <v>88</v>
      </c>
      <c r="D25" s="1"/>
      <c r="E25" s="3"/>
      <c r="F25" s="6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397" t="s">
        <v>0</v>
      </c>
      <c r="C42" s="397"/>
      <c r="D42" s="397"/>
      <c r="E42" s="398">
        <f ca="1">NOW()</f>
        <v>44046.498667708336</v>
      </c>
      <c r="F42" s="398"/>
      <c r="G42" s="398"/>
      <c r="H42" s="398"/>
      <c r="I42" s="398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L37"/>
  <sheetViews>
    <sheetView tabSelected="1" view="pageBreakPreview" zoomScaleSheetLayoutView="100" zoomScalePageLayoutView="0" workbookViewId="0" topLeftCell="A1">
      <selection activeCell="AG9" sqref="AG9"/>
    </sheetView>
  </sheetViews>
  <sheetFormatPr defaultColWidth="9.00390625" defaultRowHeight="12.75" outlineLevelCol="1"/>
  <cols>
    <col min="1" max="1" width="3.75390625" style="96" customWidth="1"/>
    <col min="2" max="2" width="55.00390625" style="0" customWidth="1"/>
    <col min="3" max="3" width="15.25390625" style="0" customWidth="1"/>
    <col min="4" max="4" width="30.75390625" style="0" hidden="1" customWidth="1" outlineLevel="1"/>
    <col min="5" max="5" width="11.75390625" style="0" hidden="1" customWidth="1" outlineLevel="1"/>
    <col min="6" max="6" width="5.875" style="0" customWidth="1" collapsed="1"/>
    <col min="7" max="7" width="4.875" style="0" hidden="1" customWidth="1" outlineLevel="1"/>
    <col min="8" max="8" width="1.12109375" style="0" hidden="1" customWidth="1" outlineLevel="1"/>
    <col min="9" max="9" width="2.625" style="56" customWidth="1" collapsed="1"/>
    <col min="10" max="11" width="2.625" style="0" customWidth="1"/>
    <col min="12" max="12" width="3.375" style="0" customWidth="1"/>
    <col min="13" max="14" width="2.625" style="0" customWidth="1"/>
    <col min="15" max="15" width="6.00390625" style="0" customWidth="1" collapsed="1"/>
    <col min="16" max="17" width="4.875" style="0" hidden="1" customWidth="1" outlineLevel="1"/>
    <col min="18" max="18" width="2.625" style="56" customWidth="1" collapsed="1"/>
    <col min="19" max="20" width="2.625" style="0" customWidth="1"/>
    <col min="21" max="21" width="3.125" style="0" customWidth="1"/>
    <col min="22" max="23" width="2.625" style="0" customWidth="1"/>
    <col min="24" max="24" width="6.00390625" style="0" customWidth="1" collapsed="1"/>
    <col min="25" max="26" width="4.875" style="0" hidden="1" customWidth="1" outlineLevel="1"/>
    <col min="27" max="27" width="2.625" style="56" customWidth="1" collapsed="1"/>
    <col min="28" max="29" width="2.625" style="0" customWidth="1"/>
    <col min="30" max="30" width="3.125" style="0" customWidth="1"/>
    <col min="31" max="32" width="2.625" style="0" customWidth="1"/>
    <col min="33" max="33" width="6.125" style="0" customWidth="1"/>
    <col min="34" max="35" width="4.875" style="0" hidden="1" customWidth="1" outlineLevel="1"/>
    <col min="36" max="36" width="6.75390625" style="0" bestFit="1" customWidth="1" collapsed="1"/>
  </cols>
  <sheetData>
    <row r="1" ht="6" customHeight="1"/>
    <row r="2" spans="1:33" s="33" customFormat="1" ht="30" customHeight="1">
      <c r="A2" s="97"/>
      <c r="B2" s="422" t="s">
        <v>130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</row>
    <row r="3" spans="1:33" ht="15">
      <c r="A3" s="98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</row>
    <row r="4" spans="1:33" ht="15">
      <c r="A4" s="98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</row>
    <row r="5" spans="1:27" s="2" customFormat="1" ht="13.5" thickBot="1">
      <c r="A5" s="99"/>
      <c r="I5" s="57"/>
      <c r="R5" s="57"/>
      <c r="AA5" s="57"/>
    </row>
    <row r="6" spans="1:36" ht="13.5" thickBot="1">
      <c r="A6" s="166"/>
      <c r="B6" s="167"/>
      <c r="C6" s="168"/>
      <c r="D6" s="169"/>
      <c r="E6" s="170"/>
      <c r="F6" s="400" t="s">
        <v>82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2" t="s">
        <v>83</v>
      </c>
      <c r="AH6" s="403"/>
      <c r="AI6" s="403"/>
      <c r="AJ6" s="404"/>
    </row>
    <row r="7" spans="1:36" ht="15">
      <c r="A7" s="174" t="s">
        <v>1</v>
      </c>
      <c r="B7" s="175" t="s">
        <v>62</v>
      </c>
      <c r="C7" s="176" t="s">
        <v>63</v>
      </c>
      <c r="D7" s="177" t="s">
        <v>22</v>
      </c>
      <c r="E7" s="178" t="s">
        <v>13</v>
      </c>
      <c r="F7" s="408" t="s">
        <v>5</v>
      </c>
      <c r="G7" s="409"/>
      <c r="H7" s="409"/>
      <c r="I7" s="409"/>
      <c r="J7" s="409"/>
      <c r="K7" s="409"/>
      <c r="L7" s="409"/>
      <c r="M7" s="409"/>
      <c r="N7" s="410"/>
      <c r="O7" s="408" t="s">
        <v>6</v>
      </c>
      <c r="P7" s="409"/>
      <c r="Q7" s="409"/>
      <c r="R7" s="409"/>
      <c r="S7" s="409"/>
      <c r="T7" s="409"/>
      <c r="U7" s="409"/>
      <c r="V7" s="409"/>
      <c r="W7" s="410"/>
      <c r="X7" s="408" t="s">
        <v>7</v>
      </c>
      <c r="Y7" s="409"/>
      <c r="Z7" s="409"/>
      <c r="AA7" s="409"/>
      <c r="AB7" s="409"/>
      <c r="AC7" s="409"/>
      <c r="AD7" s="409"/>
      <c r="AE7" s="409"/>
      <c r="AF7" s="410"/>
      <c r="AG7" s="405" t="s">
        <v>65</v>
      </c>
      <c r="AH7" s="406"/>
      <c r="AI7" s="406"/>
      <c r="AJ7" s="407"/>
    </row>
    <row r="8" spans="1:36" ht="15" thickBot="1">
      <c r="A8" s="179"/>
      <c r="B8" s="180"/>
      <c r="C8" s="181"/>
      <c r="D8" s="182"/>
      <c r="E8" s="181"/>
      <c r="F8" s="183" t="s">
        <v>10</v>
      </c>
      <c r="G8" s="184" t="s">
        <v>19</v>
      </c>
      <c r="H8" s="185" t="s">
        <v>18</v>
      </c>
      <c r="I8" s="186" t="s">
        <v>20</v>
      </c>
      <c r="J8" s="187" t="s">
        <v>2</v>
      </c>
      <c r="K8" s="188" t="s">
        <v>129</v>
      </c>
      <c r="L8" s="188" t="s">
        <v>64</v>
      </c>
      <c r="M8" s="188" t="s">
        <v>3</v>
      </c>
      <c r="N8" s="189" t="s">
        <v>4</v>
      </c>
      <c r="O8" s="184" t="s">
        <v>10</v>
      </c>
      <c r="P8" s="184" t="s">
        <v>19</v>
      </c>
      <c r="Q8" s="185" t="s">
        <v>18</v>
      </c>
      <c r="R8" s="186" t="s">
        <v>20</v>
      </c>
      <c r="S8" s="187" t="s">
        <v>2</v>
      </c>
      <c r="T8" s="188" t="s">
        <v>129</v>
      </c>
      <c r="U8" s="188" t="s">
        <v>64</v>
      </c>
      <c r="V8" s="188" t="s">
        <v>3</v>
      </c>
      <c r="W8" s="189" t="s">
        <v>4</v>
      </c>
      <c r="X8" s="184" t="s">
        <v>10</v>
      </c>
      <c r="Y8" s="184" t="s">
        <v>19</v>
      </c>
      <c r="Z8" s="185" t="s">
        <v>18</v>
      </c>
      <c r="AA8" s="186" t="s">
        <v>20</v>
      </c>
      <c r="AB8" s="187" t="s">
        <v>2</v>
      </c>
      <c r="AC8" s="188" t="s">
        <v>129</v>
      </c>
      <c r="AD8" s="188" t="s">
        <v>64</v>
      </c>
      <c r="AE8" s="188" t="s">
        <v>3</v>
      </c>
      <c r="AF8" s="189" t="s">
        <v>4</v>
      </c>
      <c r="AG8" s="184" t="str">
        <f>X8</f>
        <v>ECTS</v>
      </c>
      <c r="AH8" s="190" t="str">
        <f>Y8</f>
        <v>ECTS(n)</v>
      </c>
      <c r="AI8" s="190" t="str">
        <f>Z8</f>
        <v>ECTS(p)</v>
      </c>
      <c r="AJ8" s="191" t="s">
        <v>66</v>
      </c>
    </row>
    <row r="9" spans="1:36" s="32" customFormat="1" ht="19.5" customHeight="1" thickBot="1">
      <c r="A9" s="192" t="s">
        <v>5</v>
      </c>
      <c r="B9" s="193" t="s">
        <v>67</v>
      </c>
      <c r="C9" s="194"/>
      <c r="D9" s="195"/>
      <c r="E9" s="194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2"/>
      <c r="AG9" s="196">
        <v>9</v>
      </c>
      <c r="AH9" s="196">
        <f>SUM(AH10:AH12)</f>
        <v>2</v>
      </c>
      <c r="AI9" s="196">
        <f>SUM(AI10:AI12)</f>
        <v>0</v>
      </c>
      <c r="AJ9" s="194">
        <v>150</v>
      </c>
    </row>
    <row r="10" spans="1:36" s="33" customFormat="1" ht="14.25">
      <c r="A10" s="197" t="s">
        <v>30</v>
      </c>
      <c r="B10" s="171" t="s">
        <v>120</v>
      </c>
      <c r="C10" s="198" t="str">
        <f>"Es2-"&amp;A10&amp;"-"&amp;IF(COUNTA(F10)&lt;&gt;0,$F$7&amp;",","")&amp;IF(COUNTA(O10)&lt;&gt;0,$O$7&amp;",","")&amp;IF(COUNTA(X10)&lt;&gt;0,$X$7&amp;",","")</f>
        <v>Es2-01-I,II,</v>
      </c>
      <c r="D10" s="199" t="s">
        <v>38</v>
      </c>
      <c r="E10" s="200" t="s">
        <v>39</v>
      </c>
      <c r="F10" s="201">
        <v>2</v>
      </c>
      <c r="G10" s="202">
        <v>1</v>
      </c>
      <c r="H10" s="203">
        <v>0</v>
      </c>
      <c r="I10" s="204"/>
      <c r="J10" s="202"/>
      <c r="K10" s="205">
        <v>2</v>
      </c>
      <c r="L10" s="205"/>
      <c r="M10" s="205"/>
      <c r="N10" s="206"/>
      <c r="O10" s="202">
        <v>2</v>
      </c>
      <c r="P10" s="202">
        <v>1</v>
      </c>
      <c r="Q10" s="203">
        <v>0</v>
      </c>
      <c r="R10" s="204"/>
      <c r="S10" s="202"/>
      <c r="T10" s="202">
        <v>2</v>
      </c>
      <c r="U10" s="205"/>
      <c r="V10" s="205"/>
      <c r="W10" s="206"/>
      <c r="X10" s="202"/>
      <c r="Y10" s="202"/>
      <c r="Z10" s="203"/>
      <c r="AA10" s="204"/>
      <c r="AB10" s="202"/>
      <c r="AC10" s="205"/>
      <c r="AD10" s="205"/>
      <c r="AE10" s="205"/>
      <c r="AF10" s="206"/>
      <c r="AG10" s="207">
        <f>SUM(F10,O10,X10)</f>
        <v>4</v>
      </c>
      <c r="AH10" s="208">
        <f>SUM(G10,P10,Y10)</f>
        <v>2</v>
      </c>
      <c r="AI10" s="208">
        <f>SUM(H10,Q10,Z10)</f>
        <v>0</v>
      </c>
      <c r="AJ10" s="209">
        <f>SUM(J10:N10,S10:W10,AB10:AF10)*15</f>
        <v>60</v>
      </c>
    </row>
    <row r="11" spans="1:36" s="33" customFormat="1" ht="15" thickBot="1">
      <c r="A11" s="216" t="s">
        <v>131</v>
      </c>
      <c r="B11" s="173" t="s">
        <v>71</v>
      </c>
      <c r="C11" s="217" t="s">
        <v>132</v>
      </c>
      <c r="D11" s="218"/>
      <c r="E11" s="219"/>
      <c r="F11" s="220">
        <v>3</v>
      </c>
      <c r="G11" s="221"/>
      <c r="H11" s="222"/>
      <c r="I11" s="223"/>
      <c r="J11" s="221">
        <v>1</v>
      </c>
      <c r="K11" s="224"/>
      <c r="L11" s="224"/>
      <c r="M11" s="224"/>
      <c r="N11" s="225">
        <v>1</v>
      </c>
      <c r="O11" s="221"/>
      <c r="P11" s="221"/>
      <c r="Q11" s="222"/>
      <c r="R11" s="223"/>
      <c r="S11" s="221"/>
      <c r="T11" s="224"/>
      <c r="U11" s="224"/>
      <c r="V11" s="224"/>
      <c r="W11" s="225"/>
      <c r="X11" s="221"/>
      <c r="Y11" s="221"/>
      <c r="Z11" s="222"/>
      <c r="AA11" s="223"/>
      <c r="AB11" s="221"/>
      <c r="AC11" s="224"/>
      <c r="AD11" s="224"/>
      <c r="AE11" s="224"/>
      <c r="AF11" s="225"/>
      <c r="AG11" s="226">
        <v>3</v>
      </c>
      <c r="AH11" s="227"/>
      <c r="AI11" s="227"/>
      <c r="AJ11" s="228">
        <v>30</v>
      </c>
    </row>
    <row r="12" spans="1:36" s="33" customFormat="1" ht="15" thickBot="1">
      <c r="A12" s="229" t="s">
        <v>31</v>
      </c>
      <c r="B12" s="384" t="s">
        <v>70</v>
      </c>
      <c r="C12" s="230" t="s">
        <v>133</v>
      </c>
      <c r="D12" s="231"/>
      <c r="E12" s="232"/>
      <c r="F12" s="233"/>
      <c r="G12" s="234"/>
      <c r="H12" s="235"/>
      <c r="I12" s="236"/>
      <c r="J12" s="234"/>
      <c r="K12" s="237"/>
      <c r="L12" s="237"/>
      <c r="M12" s="237"/>
      <c r="N12" s="238"/>
      <c r="O12" s="234"/>
      <c r="P12" s="234"/>
      <c r="Q12" s="235"/>
      <c r="R12" s="236"/>
      <c r="S12" s="234"/>
      <c r="T12" s="237"/>
      <c r="U12" s="237"/>
      <c r="V12" s="237"/>
      <c r="W12" s="238"/>
      <c r="X12" s="234">
        <v>2</v>
      </c>
      <c r="Y12" s="234"/>
      <c r="Z12" s="235"/>
      <c r="AA12" s="236"/>
      <c r="AB12" s="234">
        <v>1</v>
      </c>
      <c r="AC12" s="237"/>
      <c r="AD12" s="237"/>
      <c r="AE12" s="237"/>
      <c r="AF12" s="239">
        <v>1</v>
      </c>
      <c r="AG12" s="240">
        <v>2</v>
      </c>
      <c r="AH12" s="241"/>
      <c r="AI12" s="241"/>
      <c r="AJ12" s="242">
        <v>30</v>
      </c>
    </row>
    <row r="13" spans="1:36" s="32" customFormat="1" ht="19.5" customHeight="1" thickBot="1">
      <c r="A13" s="243" t="s">
        <v>6</v>
      </c>
      <c r="B13" s="244" t="s">
        <v>72</v>
      </c>
      <c r="C13" s="193"/>
      <c r="D13" s="245"/>
      <c r="E13" s="246"/>
      <c r="F13" s="247"/>
      <c r="G13" s="247"/>
      <c r="H13" s="247"/>
      <c r="I13" s="248"/>
      <c r="J13" s="247"/>
      <c r="K13" s="247"/>
      <c r="L13" s="247"/>
      <c r="M13" s="247"/>
      <c r="N13" s="247"/>
      <c r="O13" s="247"/>
      <c r="P13" s="247"/>
      <c r="Q13" s="247"/>
      <c r="R13" s="248"/>
      <c r="S13" s="247"/>
      <c r="T13" s="247"/>
      <c r="U13" s="247"/>
      <c r="V13" s="247"/>
      <c r="W13" s="247"/>
      <c r="X13" s="247"/>
      <c r="Y13" s="247"/>
      <c r="Z13" s="247"/>
      <c r="AA13" s="248"/>
      <c r="AB13" s="247"/>
      <c r="AC13" s="247"/>
      <c r="AD13" s="247"/>
      <c r="AE13" s="247"/>
      <c r="AF13" s="247"/>
      <c r="AG13" s="249">
        <f>SUM(AG14:AG16)</f>
        <v>6</v>
      </c>
      <c r="AH13" s="250">
        <f>SUM(AH14:AH16)</f>
        <v>4</v>
      </c>
      <c r="AI13" s="251">
        <f>SUM(AI14:AI16)</f>
        <v>2</v>
      </c>
      <c r="AJ13" s="252">
        <f>SUM(AJ14:AJ16)</f>
        <v>90</v>
      </c>
    </row>
    <row r="14" spans="1:36" s="33" customFormat="1" ht="15" thickBot="1">
      <c r="A14" s="197" t="s">
        <v>32</v>
      </c>
      <c r="B14" s="171" t="s">
        <v>73</v>
      </c>
      <c r="C14" s="206" t="str">
        <f>"Es2-"&amp;A14&amp;"-"&amp;IF(COUNTA(F14)&lt;&gt;0,$F$7&amp;",","")&amp;IF(COUNTA(O14)&lt;&gt;0,$O$7&amp;",","")&amp;IF(COUNTA(X14)&lt;&gt;0,$X$7&amp;",","")</f>
        <v>Es2-04-I,</v>
      </c>
      <c r="D14" s="253" t="s">
        <v>40</v>
      </c>
      <c r="E14" s="254" t="s">
        <v>41</v>
      </c>
      <c r="F14" s="255">
        <v>2</v>
      </c>
      <c r="G14" s="256">
        <v>2</v>
      </c>
      <c r="H14" s="257">
        <v>0</v>
      </c>
      <c r="I14" s="258"/>
      <c r="J14" s="259">
        <v>1</v>
      </c>
      <c r="K14" s="205">
        <v>1</v>
      </c>
      <c r="L14" s="205"/>
      <c r="M14" s="205"/>
      <c r="N14" s="206"/>
      <c r="O14" s="255"/>
      <c r="P14" s="256"/>
      <c r="Q14" s="257"/>
      <c r="R14" s="258"/>
      <c r="S14" s="259"/>
      <c r="T14" s="205"/>
      <c r="U14" s="205"/>
      <c r="V14" s="205"/>
      <c r="W14" s="206"/>
      <c r="X14" s="255"/>
      <c r="Y14" s="256"/>
      <c r="Z14" s="257"/>
      <c r="AA14" s="258"/>
      <c r="AB14" s="259"/>
      <c r="AC14" s="205"/>
      <c r="AD14" s="205"/>
      <c r="AE14" s="205"/>
      <c r="AF14" s="206"/>
      <c r="AG14" s="201">
        <f>SUM(F14,O14,X14)</f>
        <v>2</v>
      </c>
      <c r="AH14" s="205">
        <f aca="true" t="shared" si="0" ref="AG14:AI16">SUM(G14,P14,Y14)</f>
        <v>2</v>
      </c>
      <c r="AI14" s="202">
        <f t="shared" si="0"/>
        <v>0</v>
      </c>
      <c r="AJ14" s="209">
        <f>SUM(J14:N14,S14:W14,AB14:AF14)*15</f>
        <v>30</v>
      </c>
    </row>
    <row r="15" spans="1:36" s="33" customFormat="1" ht="15" thickBot="1">
      <c r="A15" s="210" t="s">
        <v>33</v>
      </c>
      <c r="B15" s="173" t="s">
        <v>74</v>
      </c>
      <c r="C15" s="206" t="str">
        <f>"Es2-"&amp;A15&amp;"-"&amp;IF(COUNTA(F15)&lt;&gt;0,$F$7&amp;",","")&amp;IF(COUNTA(O15)&lt;&gt;0,$O$7&amp;",","")&amp;IF(COUNTA(X15)&lt;&gt;0,$X$7&amp;",","")</f>
        <v>Es2-05-I,</v>
      </c>
      <c r="D15" s="385"/>
      <c r="E15" s="386"/>
      <c r="F15" s="387">
        <v>2</v>
      </c>
      <c r="G15" s="388"/>
      <c r="H15" s="389"/>
      <c r="I15" s="390"/>
      <c r="J15" s="391">
        <v>1</v>
      </c>
      <c r="K15" s="213"/>
      <c r="L15" s="213">
        <v>1</v>
      </c>
      <c r="M15" s="213"/>
      <c r="N15" s="214"/>
      <c r="O15" s="387"/>
      <c r="P15" s="388"/>
      <c r="Q15" s="389"/>
      <c r="R15" s="390"/>
      <c r="S15" s="391"/>
      <c r="T15" s="213"/>
      <c r="U15" s="213"/>
      <c r="V15" s="213"/>
      <c r="W15" s="214"/>
      <c r="X15" s="387"/>
      <c r="Y15" s="388"/>
      <c r="Z15" s="389"/>
      <c r="AA15" s="390"/>
      <c r="AB15" s="391"/>
      <c r="AC15" s="213"/>
      <c r="AD15" s="213"/>
      <c r="AE15" s="213"/>
      <c r="AF15" s="214"/>
      <c r="AG15" s="211">
        <v>2</v>
      </c>
      <c r="AH15" s="213"/>
      <c r="AI15" s="212"/>
      <c r="AJ15" s="215">
        <v>30</v>
      </c>
    </row>
    <row r="16" spans="1:36" s="33" customFormat="1" ht="15" thickBot="1">
      <c r="A16" s="260" t="s">
        <v>34</v>
      </c>
      <c r="B16" s="392" t="s">
        <v>136</v>
      </c>
      <c r="C16" s="393" t="str">
        <f>"Es2-"&amp;A16&amp;"-"&amp;IF(COUNTA(F16)&lt;&gt;0,$F$7&amp;",","")&amp;IF(COUNTA(O16)&lt;&gt;0,$O$7&amp;",","")&amp;IF(COUNTA(X16)&lt;&gt;0,$X$7&amp;",","")</f>
        <v>Es2-06-I,</v>
      </c>
      <c r="D16" s="262" t="s">
        <v>42</v>
      </c>
      <c r="E16" s="263" t="s">
        <v>41</v>
      </c>
      <c r="F16" s="264">
        <v>2</v>
      </c>
      <c r="G16" s="265">
        <v>2</v>
      </c>
      <c r="H16" s="266">
        <v>2</v>
      </c>
      <c r="I16" s="267"/>
      <c r="J16" s="268">
        <v>2</v>
      </c>
      <c r="K16" s="269"/>
      <c r="L16" s="269"/>
      <c r="M16" s="269"/>
      <c r="N16" s="270"/>
      <c r="O16" s="264"/>
      <c r="P16" s="265"/>
      <c r="Q16" s="266"/>
      <c r="R16" s="267"/>
      <c r="S16" s="265"/>
      <c r="T16" s="269"/>
      <c r="U16" s="269"/>
      <c r="V16" s="269"/>
      <c r="W16" s="270"/>
      <c r="X16" s="264"/>
      <c r="Y16" s="265"/>
      <c r="Z16" s="266"/>
      <c r="AA16" s="267"/>
      <c r="AB16" s="265"/>
      <c r="AC16" s="269"/>
      <c r="AD16" s="269"/>
      <c r="AE16" s="269"/>
      <c r="AF16" s="270"/>
      <c r="AG16" s="271">
        <f t="shared" si="0"/>
        <v>2</v>
      </c>
      <c r="AH16" s="272">
        <f t="shared" si="0"/>
        <v>2</v>
      </c>
      <c r="AI16" s="273">
        <f t="shared" si="0"/>
        <v>2</v>
      </c>
      <c r="AJ16" s="274">
        <f>SUM(J16:N16,S16:W16,AB16:AF16)*15</f>
        <v>30</v>
      </c>
    </row>
    <row r="17" spans="1:36" s="33" customFormat="1" ht="19.5" customHeight="1" thickBot="1">
      <c r="A17" s="192" t="s">
        <v>7</v>
      </c>
      <c r="B17" s="193" t="s">
        <v>68</v>
      </c>
      <c r="C17" s="194"/>
      <c r="D17" s="275"/>
      <c r="E17" s="276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277">
        <f>SUM(AG18:AG25)</f>
        <v>39</v>
      </c>
      <c r="AH17" s="278">
        <f>SUM(AH18:AH25)</f>
        <v>12</v>
      </c>
      <c r="AI17" s="196">
        <f>SUM(AI18:AI25)</f>
        <v>24</v>
      </c>
      <c r="AJ17" s="194">
        <f>SUM(AJ18:AJ25)</f>
        <v>300</v>
      </c>
    </row>
    <row r="18" spans="1:36" s="33" customFormat="1" ht="14.25">
      <c r="A18" s="197" t="s">
        <v>35</v>
      </c>
      <c r="B18" s="171" t="s">
        <v>75</v>
      </c>
      <c r="C18" s="206" t="str">
        <f aca="true" t="shared" si="1" ref="C18:C25">"Es2-"&amp;A18&amp;"-"&amp;IF(COUNTA(F18)&lt;&gt;0,$F$7&amp;",","")&amp;IF(COUNTA(O18)&lt;&gt;0,$O$7&amp;",","")&amp;IF(COUNTA(X18)&lt;&gt;0,$X$7&amp;",","")</f>
        <v>Es2-07-I,</v>
      </c>
      <c r="D18" s="253" t="s">
        <v>44</v>
      </c>
      <c r="E18" s="254" t="s">
        <v>43</v>
      </c>
      <c r="F18" s="279">
        <v>3</v>
      </c>
      <c r="G18" s="280">
        <v>2</v>
      </c>
      <c r="H18" s="281">
        <v>0</v>
      </c>
      <c r="I18" s="282" t="s">
        <v>23</v>
      </c>
      <c r="J18" s="283">
        <v>2</v>
      </c>
      <c r="K18" s="284" t="s">
        <v>12</v>
      </c>
      <c r="L18" s="284"/>
      <c r="M18" s="284"/>
      <c r="N18" s="285">
        <v>1</v>
      </c>
      <c r="O18" s="279"/>
      <c r="P18" s="280"/>
      <c r="Q18" s="281"/>
      <c r="R18" s="282"/>
      <c r="S18" s="283"/>
      <c r="T18" s="284"/>
      <c r="U18" s="284"/>
      <c r="V18" s="284"/>
      <c r="W18" s="285"/>
      <c r="X18" s="279"/>
      <c r="Y18" s="280"/>
      <c r="Z18" s="281"/>
      <c r="AA18" s="282"/>
      <c r="AB18" s="283"/>
      <c r="AC18" s="284"/>
      <c r="AD18" s="284"/>
      <c r="AE18" s="284"/>
      <c r="AF18" s="285"/>
      <c r="AG18" s="202">
        <f aca="true" t="shared" si="2" ref="AG18:AG25">SUM(F18,O18,X18)</f>
        <v>3</v>
      </c>
      <c r="AH18" s="205">
        <f aca="true" t="shared" si="3" ref="AH18:AH26">SUM(G18,P18,Y18)</f>
        <v>2</v>
      </c>
      <c r="AI18" s="202">
        <f aca="true" t="shared" si="4" ref="AI18:AI26">SUM(H18,Q18,Z18)</f>
        <v>0</v>
      </c>
      <c r="AJ18" s="206">
        <f aca="true" t="shared" si="5" ref="AJ18:AJ25">SUM(J18:N18,S18:W18,AB18:AF18)*15</f>
        <v>45</v>
      </c>
    </row>
    <row r="19" spans="1:36" s="33" customFormat="1" ht="14.25">
      <c r="A19" s="286" t="s">
        <v>36</v>
      </c>
      <c r="B19" s="172" t="s">
        <v>76</v>
      </c>
      <c r="C19" s="287" t="str">
        <f t="shared" si="1"/>
        <v>Es2-08-I,</v>
      </c>
      <c r="D19" s="288" t="s">
        <v>28</v>
      </c>
      <c r="E19" s="289" t="s">
        <v>15</v>
      </c>
      <c r="F19" s="290">
        <v>4</v>
      </c>
      <c r="G19" s="291">
        <v>2</v>
      </c>
      <c r="H19" s="292">
        <v>2</v>
      </c>
      <c r="I19" s="293" t="s">
        <v>23</v>
      </c>
      <c r="J19" s="291">
        <v>2</v>
      </c>
      <c r="K19" s="294"/>
      <c r="L19" s="294">
        <v>2</v>
      </c>
      <c r="M19" s="294"/>
      <c r="N19" s="295"/>
      <c r="O19" s="290"/>
      <c r="P19" s="291"/>
      <c r="Q19" s="292"/>
      <c r="R19" s="293"/>
      <c r="S19" s="291"/>
      <c r="T19" s="294"/>
      <c r="U19" s="294"/>
      <c r="V19" s="294"/>
      <c r="W19" s="295"/>
      <c r="X19" s="290"/>
      <c r="Y19" s="291"/>
      <c r="Z19" s="292"/>
      <c r="AA19" s="293"/>
      <c r="AB19" s="291"/>
      <c r="AC19" s="294"/>
      <c r="AD19" s="294"/>
      <c r="AE19" s="294"/>
      <c r="AF19" s="295"/>
      <c r="AG19" s="296">
        <f t="shared" si="2"/>
        <v>4</v>
      </c>
      <c r="AH19" s="297">
        <f t="shared" si="3"/>
        <v>2</v>
      </c>
      <c r="AI19" s="296">
        <f t="shared" si="4"/>
        <v>2</v>
      </c>
      <c r="AJ19" s="298">
        <f t="shared" si="5"/>
        <v>60</v>
      </c>
    </row>
    <row r="20" spans="1:36" s="33" customFormat="1" ht="14.25">
      <c r="A20" s="286" t="s">
        <v>37</v>
      </c>
      <c r="B20" s="172" t="s">
        <v>77</v>
      </c>
      <c r="C20" s="225" t="str">
        <f t="shared" si="1"/>
        <v>Es2-09-I,</v>
      </c>
      <c r="D20" s="288" t="s">
        <v>45</v>
      </c>
      <c r="E20" s="289" t="s">
        <v>16</v>
      </c>
      <c r="F20" s="290">
        <v>3</v>
      </c>
      <c r="G20" s="291">
        <v>2</v>
      </c>
      <c r="H20" s="292">
        <v>2</v>
      </c>
      <c r="I20" s="293"/>
      <c r="J20" s="291">
        <v>1</v>
      </c>
      <c r="K20" s="294"/>
      <c r="L20" s="294">
        <v>2</v>
      </c>
      <c r="M20" s="294"/>
      <c r="N20" s="295"/>
      <c r="O20" s="290"/>
      <c r="P20" s="291"/>
      <c r="Q20" s="292"/>
      <c r="R20" s="293"/>
      <c r="S20" s="291"/>
      <c r="T20" s="294"/>
      <c r="U20" s="294"/>
      <c r="V20" s="294"/>
      <c r="W20" s="295"/>
      <c r="X20" s="290"/>
      <c r="Y20" s="291"/>
      <c r="Z20" s="292"/>
      <c r="AA20" s="293"/>
      <c r="AB20" s="291"/>
      <c r="AC20" s="294"/>
      <c r="AD20" s="294"/>
      <c r="AE20" s="294"/>
      <c r="AF20" s="295"/>
      <c r="AG20" s="299">
        <f t="shared" si="2"/>
        <v>3</v>
      </c>
      <c r="AH20" s="297">
        <f t="shared" si="3"/>
        <v>2</v>
      </c>
      <c r="AI20" s="296">
        <f t="shared" si="4"/>
        <v>2</v>
      </c>
      <c r="AJ20" s="298">
        <f t="shared" si="5"/>
        <v>45</v>
      </c>
    </row>
    <row r="21" spans="1:36" s="33" customFormat="1" ht="14.25">
      <c r="A21" s="286" t="s">
        <v>137</v>
      </c>
      <c r="B21" s="172" t="s">
        <v>78</v>
      </c>
      <c r="C21" s="287" t="str">
        <f>"Es2-"&amp;A21&amp;"-"&amp;IF(COUNTA(F21)&lt;&gt;0,$F$7&amp;",","")&amp;IF(COUNTA(O21)&lt;&gt;0,$O$7&amp;",","")&amp;IF(COUNTA(X21)&lt;&gt;0,$X$7&amp;",","")</f>
        <v>Es2-10-I,</v>
      </c>
      <c r="D21" s="288" t="s">
        <v>46</v>
      </c>
      <c r="E21" s="289" t="s">
        <v>17</v>
      </c>
      <c r="F21" s="290">
        <v>5</v>
      </c>
      <c r="G21" s="291">
        <v>2</v>
      </c>
      <c r="H21" s="292">
        <v>1</v>
      </c>
      <c r="I21" s="300"/>
      <c r="J21" s="291">
        <v>2</v>
      </c>
      <c r="K21" s="294"/>
      <c r="L21" s="294">
        <v>1</v>
      </c>
      <c r="M21" s="294"/>
      <c r="N21" s="295">
        <v>1</v>
      </c>
      <c r="O21" s="290"/>
      <c r="P21" s="291"/>
      <c r="Q21" s="292"/>
      <c r="R21" s="293"/>
      <c r="S21" s="291"/>
      <c r="T21" s="294"/>
      <c r="U21" s="294"/>
      <c r="V21" s="294"/>
      <c r="W21" s="295"/>
      <c r="X21" s="290"/>
      <c r="Y21" s="291"/>
      <c r="Z21" s="292"/>
      <c r="AA21" s="293"/>
      <c r="AB21" s="291"/>
      <c r="AC21" s="294"/>
      <c r="AD21" s="294"/>
      <c r="AE21" s="294"/>
      <c r="AF21" s="295"/>
      <c r="AG21" s="290">
        <f>SUM(F21,O21,X21)</f>
        <v>5</v>
      </c>
      <c r="AH21" s="297">
        <f>SUM(G21,P21,Y21)</f>
        <v>2</v>
      </c>
      <c r="AI21" s="296">
        <f>SUM(H21,Q21,Z21)</f>
        <v>1</v>
      </c>
      <c r="AJ21" s="298">
        <f>SUM(J21:N21,S21:W21,AB21:AF21)*15</f>
        <v>60</v>
      </c>
    </row>
    <row r="22" spans="1:36" s="33" customFormat="1" ht="14.25">
      <c r="A22" s="286" t="s">
        <v>138</v>
      </c>
      <c r="B22" s="172" t="s">
        <v>79</v>
      </c>
      <c r="C22" s="295" t="str">
        <f t="shared" si="1"/>
        <v>Es2-11-I,</v>
      </c>
      <c r="D22" s="301" t="s">
        <v>47</v>
      </c>
      <c r="E22" s="302" t="s">
        <v>43</v>
      </c>
      <c r="F22" s="299">
        <v>2</v>
      </c>
      <c r="G22" s="296">
        <v>2</v>
      </c>
      <c r="H22" s="303">
        <v>0</v>
      </c>
      <c r="I22" s="304"/>
      <c r="J22" s="296">
        <v>1</v>
      </c>
      <c r="K22" s="297"/>
      <c r="L22" s="297" t="s">
        <v>12</v>
      </c>
      <c r="M22" s="297" t="s">
        <v>12</v>
      </c>
      <c r="N22" s="287">
        <v>1</v>
      </c>
      <c r="O22" s="299"/>
      <c r="P22" s="296"/>
      <c r="Q22" s="303"/>
      <c r="R22" s="304"/>
      <c r="S22" s="296"/>
      <c r="T22" s="297"/>
      <c r="U22" s="297"/>
      <c r="V22" s="297"/>
      <c r="W22" s="287"/>
      <c r="X22" s="299"/>
      <c r="Y22" s="296"/>
      <c r="Z22" s="303"/>
      <c r="AA22" s="304"/>
      <c r="AB22" s="291"/>
      <c r="AC22" s="297"/>
      <c r="AD22" s="297"/>
      <c r="AE22" s="297"/>
      <c r="AF22" s="287"/>
      <c r="AG22" s="299">
        <f t="shared" si="2"/>
        <v>2</v>
      </c>
      <c r="AH22" s="297">
        <f t="shared" si="3"/>
        <v>2</v>
      </c>
      <c r="AI22" s="296">
        <f t="shared" si="4"/>
        <v>0</v>
      </c>
      <c r="AJ22" s="298">
        <f t="shared" si="5"/>
        <v>30</v>
      </c>
    </row>
    <row r="23" spans="1:36" s="33" customFormat="1" ht="14.25">
      <c r="A23" s="286">
        <f>A22+1</f>
        <v>12</v>
      </c>
      <c r="B23" s="172" t="s">
        <v>80</v>
      </c>
      <c r="C23" s="287" t="str">
        <f t="shared" si="1"/>
        <v>Es2-12-I,</v>
      </c>
      <c r="D23" s="301" t="s">
        <v>29</v>
      </c>
      <c r="E23" s="302" t="s">
        <v>14</v>
      </c>
      <c r="F23" s="299">
        <v>2</v>
      </c>
      <c r="G23" s="296">
        <v>1</v>
      </c>
      <c r="H23" s="303">
        <v>1</v>
      </c>
      <c r="I23" s="304"/>
      <c r="J23" s="296">
        <v>1</v>
      </c>
      <c r="K23" s="297"/>
      <c r="L23" s="297">
        <v>1</v>
      </c>
      <c r="M23" s="297"/>
      <c r="N23" s="287"/>
      <c r="O23" s="299"/>
      <c r="P23" s="296"/>
      <c r="Q23" s="303"/>
      <c r="R23" s="304"/>
      <c r="S23" s="296"/>
      <c r="T23" s="297"/>
      <c r="U23" s="297"/>
      <c r="V23" s="297"/>
      <c r="W23" s="287"/>
      <c r="X23" s="299"/>
      <c r="Y23" s="296"/>
      <c r="Z23" s="303"/>
      <c r="AA23" s="304"/>
      <c r="AB23" s="296"/>
      <c r="AC23" s="297"/>
      <c r="AD23" s="297"/>
      <c r="AE23" s="297"/>
      <c r="AF23" s="287"/>
      <c r="AG23" s="299">
        <f t="shared" si="2"/>
        <v>2</v>
      </c>
      <c r="AH23" s="297">
        <f t="shared" si="3"/>
        <v>1</v>
      </c>
      <c r="AI23" s="296">
        <f t="shared" si="4"/>
        <v>1</v>
      </c>
      <c r="AJ23" s="298">
        <f t="shared" si="5"/>
        <v>30</v>
      </c>
    </row>
    <row r="24" spans="1:36" s="33" customFormat="1" ht="14.25">
      <c r="A24" s="286">
        <f>A23+1</f>
        <v>13</v>
      </c>
      <c r="B24" s="172" t="s">
        <v>81</v>
      </c>
      <c r="C24" s="305" t="str">
        <f t="shared" si="1"/>
        <v>Es2-13-III,</v>
      </c>
      <c r="D24" s="301" t="s">
        <v>11</v>
      </c>
      <c r="E24" s="302" t="s">
        <v>11</v>
      </c>
      <c r="F24" s="299"/>
      <c r="G24" s="296"/>
      <c r="H24" s="303"/>
      <c r="I24" s="304"/>
      <c r="J24" s="296"/>
      <c r="K24" s="297"/>
      <c r="L24" s="297"/>
      <c r="M24" s="297"/>
      <c r="N24" s="287"/>
      <c r="O24" s="299"/>
      <c r="P24" s="296"/>
      <c r="Q24" s="303"/>
      <c r="R24" s="304"/>
      <c r="S24" s="296"/>
      <c r="T24" s="297"/>
      <c r="U24" s="297"/>
      <c r="V24" s="297"/>
      <c r="W24" s="287"/>
      <c r="X24" s="299">
        <v>2</v>
      </c>
      <c r="Y24" s="296">
        <v>1</v>
      </c>
      <c r="Z24" s="303">
        <v>0</v>
      </c>
      <c r="AA24" s="304"/>
      <c r="AB24" s="296"/>
      <c r="AC24" s="297"/>
      <c r="AD24" s="297"/>
      <c r="AE24" s="297"/>
      <c r="AF24" s="287">
        <v>2</v>
      </c>
      <c r="AG24" s="306">
        <f t="shared" si="2"/>
        <v>2</v>
      </c>
      <c r="AH24" s="297">
        <f t="shared" si="3"/>
        <v>1</v>
      </c>
      <c r="AI24" s="296">
        <f t="shared" si="4"/>
        <v>0</v>
      </c>
      <c r="AJ24" s="298">
        <f t="shared" si="5"/>
        <v>30</v>
      </c>
    </row>
    <row r="25" spans="1:36" s="33" customFormat="1" ht="15" thickBot="1">
      <c r="A25" s="307">
        <f>A24+1</f>
        <v>14</v>
      </c>
      <c r="B25" s="173" t="s">
        <v>90</v>
      </c>
      <c r="C25" s="308" t="str">
        <f t="shared" si="1"/>
        <v>Es2-14-III,</v>
      </c>
      <c r="D25" s="309" t="s">
        <v>11</v>
      </c>
      <c r="E25" s="310" t="s">
        <v>11</v>
      </c>
      <c r="F25" s="311"/>
      <c r="G25" s="312"/>
      <c r="H25" s="313"/>
      <c r="I25" s="186"/>
      <c r="J25" s="312"/>
      <c r="K25" s="314"/>
      <c r="L25" s="314"/>
      <c r="M25" s="314"/>
      <c r="N25" s="261"/>
      <c r="O25" s="311"/>
      <c r="P25" s="312"/>
      <c r="Q25" s="313"/>
      <c r="R25" s="186"/>
      <c r="S25" s="312"/>
      <c r="T25" s="314"/>
      <c r="U25" s="314"/>
      <c r="V25" s="314"/>
      <c r="W25" s="261"/>
      <c r="X25" s="311">
        <v>18</v>
      </c>
      <c r="Y25" s="312">
        <v>0</v>
      </c>
      <c r="Z25" s="313">
        <v>18</v>
      </c>
      <c r="AA25" s="186"/>
      <c r="AB25" s="432">
        <v>0</v>
      </c>
      <c r="AC25" s="433"/>
      <c r="AD25" s="433"/>
      <c r="AE25" s="433"/>
      <c r="AF25" s="434"/>
      <c r="AG25" s="315">
        <f t="shared" si="2"/>
        <v>18</v>
      </c>
      <c r="AH25" s="314">
        <f t="shared" si="3"/>
        <v>0</v>
      </c>
      <c r="AI25" s="312">
        <f t="shared" si="4"/>
        <v>18</v>
      </c>
      <c r="AJ25" s="316">
        <f t="shared" si="5"/>
        <v>0</v>
      </c>
    </row>
    <row r="26" spans="1:36" s="33" customFormat="1" ht="19.5" customHeight="1" thickBot="1">
      <c r="A26" s="317" t="s">
        <v>8</v>
      </c>
      <c r="B26" s="318" t="s">
        <v>69</v>
      </c>
      <c r="C26" s="319"/>
      <c r="D26" s="320"/>
      <c r="E26" s="321"/>
      <c r="F26" s="322"/>
      <c r="G26" s="323"/>
      <c r="H26" s="324"/>
      <c r="I26" s="325"/>
      <c r="J26" s="414"/>
      <c r="K26" s="414"/>
      <c r="L26" s="414"/>
      <c r="M26" s="414"/>
      <c r="N26" s="415"/>
      <c r="O26" s="322">
        <v>28</v>
      </c>
      <c r="P26" s="323"/>
      <c r="Q26" s="324"/>
      <c r="R26" s="325">
        <v>3</v>
      </c>
      <c r="S26" s="414">
        <v>26</v>
      </c>
      <c r="T26" s="414"/>
      <c r="U26" s="414"/>
      <c r="V26" s="414"/>
      <c r="W26" s="415"/>
      <c r="X26" s="322">
        <v>8</v>
      </c>
      <c r="Y26" s="323"/>
      <c r="Z26" s="324"/>
      <c r="AA26" s="325"/>
      <c r="AB26" s="414">
        <v>12</v>
      </c>
      <c r="AC26" s="414"/>
      <c r="AD26" s="414"/>
      <c r="AE26" s="414"/>
      <c r="AF26" s="415"/>
      <c r="AG26" s="326">
        <f>SUM(F26,O26,X26)</f>
        <v>36</v>
      </c>
      <c r="AH26" s="327">
        <f t="shared" si="3"/>
        <v>0</v>
      </c>
      <c r="AI26" s="327">
        <f t="shared" si="4"/>
        <v>0</v>
      </c>
      <c r="AJ26" s="328">
        <f>SUM(J26,S26,AB26)*15</f>
        <v>570</v>
      </c>
    </row>
    <row r="27" spans="1:36" s="34" customFormat="1" ht="19.5" customHeight="1" thickBot="1">
      <c r="A27" s="423" t="s">
        <v>59</v>
      </c>
      <c r="B27" s="424"/>
      <c r="C27" s="425"/>
      <c r="D27" s="329"/>
      <c r="E27" s="329"/>
      <c r="F27" s="330">
        <f>SUM(F17:F25,F9:F12,F13:F16,F26:F26)</f>
        <v>30</v>
      </c>
      <c r="G27" s="331">
        <f>SUM(G17:G25,G9:G12,G13:G16,G26:G26)</f>
        <v>16</v>
      </c>
      <c r="H27" s="331">
        <f>SUM(H17:H25,H9:H12,H13:H16,H26:H26)</f>
        <v>8</v>
      </c>
      <c r="I27" s="332"/>
      <c r="J27" s="331">
        <f>SUM(J17:J25,J9:J12,J13:J16)</f>
        <v>14</v>
      </c>
      <c r="K27" s="331">
        <f>SUM(K17:K25,K9:K12,K13:K16)</f>
        <v>3</v>
      </c>
      <c r="L27" s="331">
        <f>SUM(L17:L25,L9:L12,L13:L16)</f>
        <v>7</v>
      </c>
      <c r="M27" s="331">
        <f>SUM(M17:M25,M9:M12,M13:M16)</f>
        <v>0</v>
      </c>
      <c r="N27" s="333">
        <f>SUM(N17:N25,N9:N12,N13:N16)</f>
        <v>4</v>
      </c>
      <c r="O27" s="330">
        <f>SUM(O17:O25,O9:O12,O13:O16,O26:O26)</f>
        <v>30</v>
      </c>
      <c r="P27" s="331">
        <f>SUM(P17:P25,P9:P12,P13:P16,P26:P26)</f>
        <v>1</v>
      </c>
      <c r="Q27" s="331">
        <f>SUM(Q17:Q25,Q9:Q12,Q13:Q16,Q26:Q26)</f>
        <v>0</v>
      </c>
      <c r="R27" s="332"/>
      <c r="S27" s="331">
        <f>SUM(S17:S25,S9:S12,S13:S16)</f>
        <v>0</v>
      </c>
      <c r="T27" s="331">
        <f>SUM(T17:T25,T9:T12,T13:T16)</f>
        <v>2</v>
      </c>
      <c r="U27" s="331">
        <f>SUM(U17:U25,U9:U12,U13:U16)</f>
        <v>0</v>
      </c>
      <c r="V27" s="331">
        <f>SUM(V17:V25,V9:V12,V13:V16)</f>
        <v>0</v>
      </c>
      <c r="W27" s="333">
        <f>SUM(W17:W25,W9:W12,W13:W16)</f>
        <v>0</v>
      </c>
      <c r="X27" s="330">
        <f>SUM(X17:X25,X9:X12,X13:X16,X26:X26)</f>
        <v>30</v>
      </c>
      <c r="Y27" s="331">
        <f>SUM(Y17:Y25,Y9:Y12,Y13:Y16,Y26:Y26)</f>
        <v>1</v>
      </c>
      <c r="Z27" s="331">
        <f>SUM(Z17:Z25,Z9:Z12,Z13:Z16,Z26:Z26)</f>
        <v>18</v>
      </c>
      <c r="AA27" s="332"/>
      <c r="AB27" s="331">
        <f>SUM(AB17:AB25,AB9:AB12,AB13:AB16)</f>
        <v>1</v>
      </c>
      <c r="AC27" s="331">
        <f>SUM(AC17:AC25,AC9:AC12,AC13:AC16)</f>
        <v>0</v>
      </c>
      <c r="AD27" s="331">
        <f>SUM(AD17:AD25,AD9:AD12,AD13:AD16)</f>
        <v>0</v>
      </c>
      <c r="AE27" s="331">
        <f>SUM(AE17:AE25,AE9:AE12,AE13:AE16)</f>
        <v>0</v>
      </c>
      <c r="AF27" s="333">
        <f>SUM(AF17:AF25,AF9:AF12,AF13:AF16)</f>
        <v>3</v>
      </c>
      <c r="AG27" s="421" t="s">
        <v>12</v>
      </c>
      <c r="AH27" s="411"/>
      <c r="AI27" s="411"/>
      <c r="AJ27" s="412"/>
    </row>
    <row r="28" spans="1:36" s="35" customFormat="1" ht="19.5" customHeight="1" thickBot="1">
      <c r="A28" s="426" t="s">
        <v>60</v>
      </c>
      <c r="B28" s="427"/>
      <c r="C28" s="428"/>
      <c r="D28" s="334"/>
      <c r="E28" s="335"/>
      <c r="F28" s="416" t="s">
        <v>12</v>
      </c>
      <c r="G28" s="417"/>
      <c r="H28" s="417"/>
      <c r="I28" s="438">
        <f>SUM(J27:N27)+J26</f>
        <v>28</v>
      </c>
      <c r="J28" s="419"/>
      <c r="K28" s="419"/>
      <c r="L28" s="419"/>
      <c r="M28" s="419"/>
      <c r="N28" s="420"/>
      <c r="O28" s="416" t="s">
        <v>12</v>
      </c>
      <c r="P28" s="417"/>
      <c r="Q28" s="417"/>
      <c r="R28" s="438">
        <f>SUM(S27:W27)+S26</f>
        <v>28</v>
      </c>
      <c r="S28" s="419"/>
      <c r="T28" s="419"/>
      <c r="U28" s="419"/>
      <c r="V28" s="419"/>
      <c r="W28" s="420"/>
      <c r="X28" s="416" t="s">
        <v>12</v>
      </c>
      <c r="Y28" s="417"/>
      <c r="Z28" s="417"/>
      <c r="AA28" s="418">
        <f>SUM(AB27:AF27)+AB26</f>
        <v>16</v>
      </c>
      <c r="AB28" s="419"/>
      <c r="AC28" s="419"/>
      <c r="AD28" s="419"/>
      <c r="AE28" s="419"/>
      <c r="AF28" s="420"/>
      <c r="AG28" s="249">
        <f>AG9+AG13+AG17+AG26</f>
        <v>90</v>
      </c>
      <c r="AH28" s="249">
        <f>AH9+AH13+AH17+AH26</f>
        <v>18</v>
      </c>
      <c r="AI28" s="249">
        <f>AI9+AI13+AI17+AI26</f>
        <v>26</v>
      </c>
      <c r="AJ28" s="336">
        <f>SUM(AJ9,AJ13,AJ17,AJ26)</f>
        <v>1110</v>
      </c>
    </row>
    <row r="29" spans="1:36" s="32" customFormat="1" ht="19.5" customHeight="1" thickBot="1">
      <c r="A29" s="429" t="s">
        <v>61</v>
      </c>
      <c r="B29" s="430"/>
      <c r="C29" s="431"/>
      <c r="D29" s="337"/>
      <c r="E29" s="337"/>
      <c r="F29" s="435">
        <f>COUNTA(I10:I12,I14:I16,I18:I25)+I26</f>
        <v>2</v>
      </c>
      <c r="G29" s="414"/>
      <c r="H29" s="414"/>
      <c r="I29" s="414"/>
      <c r="J29" s="414"/>
      <c r="K29" s="414"/>
      <c r="L29" s="414"/>
      <c r="M29" s="414"/>
      <c r="N29" s="415"/>
      <c r="O29" s="435">
        <f>COUNTA(R10:R12,R14:R16,R18:R25)+R26</f>
        <v>3</v>
      </c>
      <c r="P29" s="414"/>
      <c r="Q29" s="414"/>
      <c r="R29" s="414"/>
      <c r="S29" s="414"/>
      <c r="T29" s="414"/>
      <c r="U29" s="414"/>
      <c r="V29" s="414"/>
      <c r="W29" s="415"/>
      <c r="X29" s="435">
        <f>COUNTA(AA10:AA12,AA14:AA16,AA18:AA25)+AA26</f>
        <v>0</v>
      </c>
      <c r="Y29" s="414"/>
      <c r="Z29" s="414"/>
      <c r="AA29" s="414"/>
      <c r="AB29" s="414"/>
      <c r="AC29" s="414"/>
      <c r="AD29" s="414"/>
      <c r="AE29" s="414"/>
      <c r="AF29" s="415"/>
      <c r="AG29" s="435">
        <f>SUM(F29:AF29)</f>
        <v>5</v>
      </c>
      <c r="AH29" s="414"/>
      <c r="AI29" s="414"/>
      <c r="AJ29" s="415"/>
    </row>
    <row r="30" spans="1:35" ht="12.75">
      <c r="A30" s="100"/>
      <c r="B30" s="11"/>
      <c r="C30" s="11"/>
      <c r="D30" s="11"/>
      <c r="E30" s="11"/>
      <c r="F30" s="12"/>
      <c r="G30" s="12"/>
      <c r="H30" s="12"/>
      <c r="I30" s="62"/>
      <c r="J30" s="27"/>
      <c r="K30" s="28"/>
      <c r="L30" s="13"/>
      <c r="M30" s="13"/>
      <c r="N30" s="13"/>
      <c r="O30" s="12"/>
      <c r="P30" s="12"/>
      <c r="Q30" s="12"/>
      <c r="R30" s="62"/>
      <c r="S30" s="27"/>
      <c r="T30" s="28"/>
      <c r="U30" s="13"/>
      <c r="V30" s="13"/>
      <c r="W30" s="13"/>
      <c r="X30" s="12"/>
      <c r="Y30" s="12"/>
      <c r="Z30" s="12"/>
      <c r="AA30" s="62"/>
      <c r="AB30" s="27"/>
      <c r="AC30" s="28"/>
      <c r="AD30" s="13"/>
      <c r="AE30" s="13"/>
      <c r="AF30" s="13"/>
      <c r="AG30" s="14"/>
      <c r="AH30" s="14"/>
      <c r="AI30" s="14"/>
    </row>
    <row r="31" spans="1:36" ht="12.75">
      <c r="A31" s="101"/>
      <c r="B31" s="162" t="s">
        <v>84</v>
      </c>
      <c r="D31" s="11"/>
      <c r="E31" s="11"/>
      <c r="F31" s="399" t="s">
        <v>136</v>
      </c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I31" s="11"/>
      <c r="AJ31" s="11"/>
    </row>
    <row r="32" spans="1:38" ht="12.75">
      <c r="A32" s="164"/>
      <c r="B32" s="163"/>
      <c r="C32" s="11"/>
      <c r="D32" s="11"/>
      <c r="E32" s="11"/>
      <c r="F32" s="11"/>
      <c r="G32" s="11"/>
      <c r="H32" s="11"/>
      <c r="K32" s="17"/>
      <c r="L32" s="399" t="s">
        <v>134</v>
      </c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</row>
    <row r="33" spans="1:38" ht="12.75">
      <c r="A33" s="165"/>
      <c r="B33" s="163"/>
      <c r="C33" s="11"/>
      <c r="D33" s="11"/>
      <c r="E33" s="11"/>
      <c r="F33" s="11"/>
      <c r="G33" s="11"/>
      <c r="H33" s="11"/>
      <c r="I33" s="63"/>
      <c r="J33" s="17"/>
      <c r="K33" s="17"/>
      <c r="L33" s="399" t="s">
        <v>135</v>
      </c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</row>
    <row r="34" spans="1:36" ht="12.75">
      <c r="A34" s="103"/>
      <c r="B34" s="106"/>
      <c r="C34" s="107"/>
      <c r="D34" s="11"/>
      <c r="E34" s="11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11"/>
      <c r="AA34" s="63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2.75" customHeight="1">
      <c r="A35" s="100"/>
      <c r="B35" s="17"/>
      <c r="C35" s="107"/>
      <c r="D35" s="104"/>
      <c r="E35" s="104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105"/>
      <c r="AA35" s="105"/>
      <c r="AB35" s="105"/>
      <c r="AC35" s="105"/>
      <c r="AD35" s="105"/>
      <c r="AE35" s="11"/>
      <c r="AF35" s="11"/>
      <c r="AG35" s="11"/>
      <c r="AH35" s="11"/>
      <c r="AI35" s="11"/>
      <c r="AJ35" s="11"/>
    </row>
    <row r="36" spans="1:36" ht="12.75">
      <c r="A36" s="100"/>
      <c r="B36" s="17"/>
      <c r="C36" s="11"/>
      <c r="D36" s="11"/>
      <c r="E36" s="11"/>
      <c r="F36" s="11"/>
      <c r="G36" s="11"/>
      <c r="H36" s="11"/>
      <c r="I36" s="63"/>
      <c r="J36" s="17"/>
      <c r="K36" s="17"/>
      <c r="L36" s="11"/>
      <c r="M36" s="11"/>
      <c r="N36" s="11"/>
      <c r="O36" s="11"/>
      <c r="P36" s="11"/>
      <c r="Q36" s="11"/>
      <c r="R36" s="63"/>
      <c r="S36" s="11"/>
      <c r="T36" s="11"/>
      <c r="U36" s="11"/>
      <c r="V36" s="11"/>
      <c r="W36" s="11"/>
      <c r="X36" s="11"/>
      <c r="Y36" s="11"/>
      <c r="Z36" s="11"/>
      <c r="AA36" s="63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2.75">
      <c r="A37" s="100"/>
      <c r="B37" s="11"/>
      <c r="C37" s="11"/>
      <c r="D37" s="11"/>
      <c r="E37" s="11"/>
      <c r="F37" s="11"/>
      <c r="G37" s="11"/>
      <c r="H37" s="11"/>
      <c r="I37" s="63"/>
      <c r="J37" s="11"/>
      <c r="K37" s="11"/>
      <c r="L37" s="11"/>
      <c r="M37" s="11"/>
      <c r="N37" s="11"/>
      <c r="O37" s="11"/>
      <c r="P37" s="11"/>
      <c r="Q37" s="11"/>
      <c r="R37" s="63"/>
      <c r="S37" s="11"/>
      <c r="T37" s="11"/>
      <c r="U37" s="11"/>
      <c r="V37" s="11"/>
      <c r="W37" s="11"/>
      <c r="X37" s="11"/>
      <c r="Y37" s="11"/>
      <c r="Z37" s="11"/>
      <c r="AA37" s="63"/>
      <c r="AB37" s="11"/>
      <c r="AC37" s="11"/>
      <c r="AD37" s="11"/>
      <c r="AE37" s="11"/>
      <c r="AF37" s="11"/>
      <c r="AG37" s="11"/>
      <c r="AH37" s="11"/>
      <c r="AI37" s="11"/>
      <c r="AJ37" s="11"/>
    </row>
  </sheetData>
  <sheetProtection/>
  <mergeCells count="36">
    <mergeCell ref="F35:Y35"/>
    <mergeCell ref="F34:Y34"/>
    <mergeCell ref="O29:W29"/>
    <mergeCell ref="O28:Q28"/>
    <mergeCell ref="R28:W28"/>
    <mergeCell ref="X29:AF29"/>
    <mergeCell ref="F29:N29"/>
    <mergeCell ref="I28:N28"/>
    <mergeCell ref="F31:AF31"/>
    <mergeCell ref="L32:AL32"/>
    <mergeCell ref="B2:AG4"/>
    <mergeCell ref="A27:C27"/>
    <mergeCell ref="A28:C28"/>
    <mergeCell ref="A29:C29"/>
    <mergeCell ref="F28:H28"/>
    <mergeCell ref="O17:W17"/>
    <mergeCell ref="S26:W26"/>
    <mergeCell ref="AB25:AF25"/>
    <mergeCell ref="AG29:AJ29"/>
    <mergeCell ref="F7:N7"/>
    <mergeCell ref="F17:N17"/>
    <mergeCell ref="J26:N26"/>
    <mergeCell ref="X28:Z28"/>
    <mergeCell ref="AA28:AF28"/>
    <mergeCell ref="AG27:AJ27"/>
    <mergeCell ref="AB26:AF26"/>
    <mergeCell ref="L33:AL33"/>
    <mergeCell ref="F6:AF6"/>
    <mergeCell ref="AG6:AJ6"/>
    <mergeCell ref="AG7:AJ7"/>
    <mergeCell ref="X7:AF7"/>
    <mergeCell ref="X9:AF9"/>
    <mergeCell ref="X17:AF17"/>
    <mergeCell ref="O7:W7"/>
    <mergeCell ref="O9:W9"/>
    <mergeCell ref="F9:N9"/>
  </mergeCells>
  <printOptions horizontalCentered="1" verticalCentered="1"/>
  <pageMargins left="0.3937007874015748" right="0.3937007874015748" top="0.7874015748031497" bottom="0.1968503937007874" header="0.3937007874015748" footer="0.1968503937007874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2:AP52"/>
  <sheetViews>
    <sheetView view="pageBreakPreview" zoomScaleSheetLayoutView="100" zoomScalePageLayoutView="0" workbookViewId="0" topLeftCell="A1">
      <selection activeCell="B2" sqref="B2:AJ2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6.1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56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56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56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33" customFormat="1" ht="33.75" customHeight="1">
      <c r="B2" s="439" t="str">
        <f>Plan!B2:N2</f>
        <v> Course in Electrical Engineering. Full-time, 2nd degree course.                                                                                                                                                  Valid from the academic year 2019/2020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</row>
    <row r="3" spans="1:42" ht="19.5" customHeight="1">
      <c r="A3" s="16"/>
      <c r="B3" s="440" t="s">
        <v>103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L3" s="376" t="s">
        <v>118</v>
      </c>
      <c r="AM3" s="376"/>
      <c r="AN3" s="376"/>
      <c r="AO3" s="376"/>
      <c r="AP3" s="376"/>
    </row>
    <row r="4" spans="9:42" s="2" customFormat="1" ht="13.5" thickBot="1">
      <c r="I4" s="57"/>
      <c r="R4" s="57"/>
      <c r="AA4" s="57"/>
      <c r="AL4" s="376"/>
      <c r="AM4" s="376"/>
      <c r="AN4" s="376"/>
      <c r="AO4" s="376"/>
      <c r="AP4" s="376"/>
    </row>
    <row r="5" spans="1:42" ht="15" thickBot="1">
      <c r="A5" s="7"/>
      <c r="B5" s="19"/>
      <c r="C5" s="90"/>
      <c r="D5" s="84"/>
      <c r="E5" s="18"/>
      <c r="F5" s="442" t="s">
        <v>82</v>
      </c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8" t="s">
        <v>83</v>
      </c>
      <c r="AH5" s="449"/>
      <c r="AI5" s="449"/>
      <c r="AJ5" s="450"/>
      <c r="AL5" s="376"/>
      <c r="AM5" s="376"/>
      <c r="AN5" s="376"/>
      <c r="AO5" s="376"/>
      <c r="AP5" s="376"/>
    </row>
    <row r="6" spans="1:42" ht="14.25">
      <c r="A6" s="8" t="s">
        <v>1</v>
      </c>
      <c r="B6" s="20" t="s">
        <v>9</v>
      </c>
      <c r="C6" s="91" t="s">
        <v>21</v>
      </c>
      <c r="D6" s="85" t="s">
        <v>22</v>
      </c>
      <c r="E6" s="21" t="s">
        <v>13</v>
      </c>
      <c r="F6" s="454" t="s">
        <v>5</v>
      </c>
      <c r="G6" s="455"/>
      <c r="H6" s="455"/>
      <c r="I6" s="455"/>
      <c r="J6" s="455"/>
      <c r="K6" s="455"/>
      <c r="L6" s="455"/>
      <c r="M6" s="455"/>
      <c r="N6" s="456"/>
      <c r="O6" s="454" t="s">
        <v>6</v>
      </c>
      <c r="P6" s="455"/>
      <c r="Q6" s="455"/>
      <c r="R6" s="455"/>
      <c r="S6" s="455"/>
      <c r="T6" s="455"/>
      <c r="U6" s="455"/>
      <c r="V6" s="455"/>
      <c r="W6" s="456"/>
      <c r="X6" s="454" t="s">
        <v>7</v>
      </c>
      <c r="Y6" s="455"/>
      <c r="Z6" s="455"/>
      <c r="AA6" s="455"/>
      <c r="AB6" s="455"/>
      <c r="AC6" s="455"/>
      <c r="AD6" s="455"/>
      <c r="AE6" s="455"/>
      <c r="AF6" s="456"/>
      <c r="AG6" s="451" t="s">
        <v>65</v>
      </c>
      <c r="AH6" s="452"/>
      <c r="AI6" s="452"/>
      <c r="AJ6" s="453"/>
      <c r="AL6" s="376"/>
      <c r="AM6" s="376"/>
      <c r="AN6" s="376"/>
      <c r="AO6" s="376"/>
      <c r="AP6" s="376"/>
    </row>
    <row r="7" spans="1:42" ht="15" thickBot="1">
      <c r="A7" s="8"/>
      <c r="B7" s="116"/>
      <c r="C7" s="117"/>
      <c r="D7" s="118"/>
      <c r="E7" s="117"/>
      <c r="F7" s="119" t="s">
        <v>10</v>
      </c>
      <c r="G7" s="113" t="s">
        <v>19</v>
      </c>
      <c r="H7" s="114" t="s">
        <v>18</v>
      </c>
      <c r="I7" s="115" t="s">
        <v>20</v>
      </c>
      <c r="J7" s="9" t="s">
        <v>2</v>
      </c>
      <c r="K7" s="10" t="s">
        <v>129</v>
      </c>
      <c r="L7" s="10" t="s">
        <v>64</v>
      </c>
      <c r="M7" s="10" t="s">
        <v>3</v>
      </c>
      <c r="N7" s="102" t="s">
        <v>4</v>
      </c>
      <c r="O7" s="112" t="s">
        <v>10</v>
      </c>
      <c r="P7" s="113" t="s">
        <v>19</v>
      </c>
      <c r="Q7" s="114" t="s">
        <v>18</v>
      </c>
      <c r="R7" s="115" t="s">
        <v>20</v>
      </c>
      <c r="S7" s="9" t="s">
        <v>2</v>
      </c>
      <c r="T7" s="10" t="s">
        <v>129</v>
      </c>
      <c r="U7" s="10" t="s">
        <v>64</v>
      </c>
      <c r="V7" s="10" t="s">
        <v>3</v>
      </c>
      <c r="W7" s="102" t="s">
        <v>4</v>
      </c>
      <c r="X7" s="112" t="s">
        <v>10</v>
      </c>
      <c r="Y7" s="113" t="s">
        <v>19</v>
      </c>
      <c r="Z7" s="114" t="s">
        <v>18</v>
      </c>
      <c r="AA7" s="115" t="s">
        <v>20</v>
      </c>
      <c r="AB7" s="9" t="s">
        <v>2</v>
      </c>
      <c r="AC7" s="10" t="s">
        <v>129</v>
      </c>
      <c r="AD7" s="10" t="s">
        <v>64</v>
      </c>
      <c r="AE7" s="10" t="s">
        <v>3</v>
      </c>
      <c r="AF7" s="102" t="s">
        <v>4</v>
      </c>
      <c r="AG7" s="112" t="str">
        <f>X7</f>
        <v>ECTS</v>
      </c>
      <c r="AH7" s="29" t="str">
        <f>Y7</f>
        <v>ECTS(n)</v>
      </c>
      <c r="AI7" s="29" t="str">
        <f>Z7</f>
        <v>ECTS(p)</v>
      </c>
      <c r="AJ7" s="191" t="s">
        <v>66</v>
      </c>
      <c r="AL7" s="376"/>
      <c r="AM7" s="376"/>
      <c r="AN7" s="376"/>
      <c r="AO7" s="376"/>
      <c r="AP7" s="376"/>
    </row>
    <row r="8" spans="1:42" s="32" customFormat="1" ht="19.5" customHeight="1" thickBot="1">
      <c r="A8" s="124" t="s">
        <v>26</v>
      </c>
      <c r="B8" s="125" t="s">
        <v>119</v>
      </c>
      <c r="C8" s="121"/>
      <c r="D8" s="126"/>
      <c r="E8" s="121"/>
      <c r="F8" s="120"/>
      <c r="G8" s="122"/>
      <c r="H8" s="126"/>
      <c r="I8" s="157"/>
      <c r="J8" s="457"/>
      <c r="K8" s="457"/>
      <c r="L8" s="457"/>
      <c r="M8" s="457"/>
      <c r="N8" s="458"/>
      <c r="O8" s="108">
        <v>28</v>
      </c>
      <c r="P8" s="122"/>
      <c r="Q8" s="123"/>
      <c r="R8" s="157">
        <v>3</v>
      </c>
      <c r="S8" s="457">
        <v>26</v>
      </c>
      <c r="T8" s="457"/>
      <c r="U8" s="457"/>
      <c r="V8" s="457"/>
      <c r="W8" s="458"/>
      <c r="X8" s="108"/>
      <c r="Y8" s="122"/>
      <c r="Z8" s="123"/>
      <c r="AA8" s="157"/>
      <c r="AB8" s="457"/>
      <c r="AC8" s="457"/>
      <c r="AD8" s="457"/>
      <c r="AE8" s="457"/>
      <c r="AF8" s="458"/>
      <c r="AG8" s="108">
        <f>SUM(AG9:AG17)</f>
        <v>28</v>
      </c>
      <c r="AH8" s="120">
        <f>SUM(AH9:AH17)</f>
        <v>14</v>
      </c>
      <c r="AI8" s="120">
        <f>SUM(AI9:AI17)</f>
        <v>8</v>
      </c>
      <c r="AJ8" s="121">
        <f>SUM(AJ9:AJ17)</f>
        <v>390</v>
      </c>
      <c r="AL8" s="376"/>
      <c r="AM8" s="376"/>
      <c r="AN8" s="376"/>
      <c r="AO8" s="376"/>
      <c r="AP8" s="376"/>
    </row>
    <row r="9" spans="1:42" s="33" customFormat="1" ht="12.75">
      <c r="A9" s="26" t="s">
        <v>91</v>
      </c>
      <c r="B9" s="372" t="s">
        <v>110</v>
      </c>
      <c r="C9" s="72" t="str">
        <f>"Es2-"&amp;$AL$3&amp;"-"&amp;A9&amp;"-"&amp;IF(COUNTA(F9)&lt;&gt;0,$F$6,IF(COUNTA(O9)&lt;&gt;0,$O$6,IF(COUNTA(X9)&lt;&gt;0,$X$6,"")))</f>
        <v>Es2-ELEN-13o-II</v>
      </c>
      <c r="D9" s="88" t="s">
        <v>48</v>
      </c>
      <c r="E9" s="81" t="s">
        <v>17</v>
      </c>
      <c r="F9" s="43"/>
      <c r="G9" s="37"/>
      <c r="H9" s="52"/>
      <c r="I9" s="60"/>
      <c r="J9" s="37"/>
      <c r="K9" s="22"/>
      <c r="L9" s="22"/>
      <c r="M9" s="22"/>
      <c r="N9" s="42"/>
      <c r="O9" s="37">
        <v>6</v>
      </c>
      <c r="P9" s="37">
        <v>3</v>
      </c>
      <c r="Q9" s="52">
        <v>2</v>
      </c>
      <c r="R9" s="60" t="s">
        <v>23</v>
      </c>
      <c r="S9" s="37">
        <v>1</v>
      </c>
      <c r="T9" s="22"/>
      <c r="U9" s="22">
        <v>1</v>
      </c>
      <c r="V9" s="22"/>
      <c r="W9" s="42">
        <v>1</v>
      </c>
      <c r="X9" s="37"/>
      <c r="Y9" s="37"/>
      <c r="Z9" s="52"/>
      <c r="AA9" s="60"/>
      <c r="AB9" s="37"/>
      <c r="AC9" s="22"/>
      <c r="AD9" s="22"/>
      <c r="AE9" s="22"/>
      <c r="AF9" s="42"/>
      <c r="AG9" s="50">
        <f aca="true" t="shared" si="0" ref="AG9:AI17">SUM(F9,O9,X9)</f>
        <v>6</v>
      </c>
      <c r="AH9" s="30">
        <f t="shared" si="0"/>
        <v>3</v>
      </c>
      <c r="AI9" s="30">
        <f t="shared" si="0"/>
        <v>2</v>
      </c>
      <c r="AJ9" s="38">
        <f aca="true" t="shared" si="1" ref="AJ9:AJ17">SUM(J9:N9,S9:W9,AB9:AF9)*15</f>
        <v>45</v>
      </c>
      <c r="AL9" s="377"/>
      <c r="AM9" s="377"/>
      <c r="AN9" s="377"/>
      <c r="AO9" s="377"/>
      <c r="AP9" s="377"/>
    </row>
    <row r="10" spans="1:42" s="33" customFormat="1" ht="12.75">
      <c r="A10" s="26" t="s">
        <v>92</v>
      </c>
      <c r="B10" s="373" t="s">
        <v>121</v>
      </c>
      <c r="C10" s="92" t="str">
        <f aca="true" t="shared" si="2" ref="C10:C17">"Es2-"&amp;$AL$3&amp;"-"&amp;A10&amp;"-"&amp;IF(COUNTA(F10)&lt;&gt;0,$F$6,IF(COUNTA(O10)&lt;&gt;0,$O$6,IF(COUNTA(X10)&lt;&gt;0,$X$6,"")))</f>
        <v>Es2-ELEN-14o-II</v>
      </c>
      <c r="D10" s="89" t="s">
        <v>49</v>
      </c>
      <c r="E10" s="78" t="s">
        <v>17</v>
      </c>
      <c r="F10" s="53"/>
      <c r="G10" s="48"/>
      <c r="H10" s="54"/>
      <c r="I10" s="61"/>
      <c r="J10" s="48"/>
      <c r="K10" s="23"/>
      <c r="L10" s="23"/>
      <c r="M10" s="23"/>
      <c r="N10" s="55"/>
      <c r="O10" s="48">
        <v>4</v>
      </c>
      <c r="P10" s="48">
        <v>2</v>
      </c>
      <c r="Q10" s="54">
        <v>0</v>
      </c>
      <c r="R10" s="61" t="s">
        <v>23</v>
      </c>
      <c r="S10" s="48">
        <v>2</v>
      </c>
      <c r="T10" s="23"/>
      <c r="U10" s="23"/>
      <c r="V10" s="23"/>
      <c r="W10" s="55">
        <v>1</v>
      </c>
      <c r="X10" s="48"/>
      <c r="Y10" s="48"/>
      <c r="Z10" s="54"/>
      <c r="AA10" s="61"/>
      <c r="AB10" s="48"/>
      <c r="AC10" s="23"/>
      <c r="AD10" s="23"/>
      <c r="AE10" s="23"/>
      <c r="AF10" s="55"/>
      <c r="AG10" s="48">
        <f t="shared" si="0"/>
        <v>4</v>
      </c>
      <c r="AH10" s="25">
        <f t="shared" si="0"/>
        <v>2</v>
      </c>
      <c r="AI10" s="25">
        <f t="shared" si="0"/>
        <v>0</v>
      </c>
      <c r="AJ10" s="64">
        <f t="shared" si="1"/>
        <v>45</v>
      </c>
      <c r="AL10" s="378"/>
      <c r="AM10" s="378"/>
      <c r="AN10" s="378"/>
      <c r="AO10" s="378"/>
      <c r="AP10" s="378"/>
    </row>
    <row r="11" spans="1:42" s="33" customFormat="1" ht="12.75">
      <c r="A11" s="26" t="s">
        <v>93</v>
      </c>
      <c r="B11" s="373" t="s">
        <v>122</v>
      </c>
      <c r="C11" s="93" t="str">
        <f t="shared" si="2"/>
        <v>Es2-ELEN-15o-II</v>
      </c>
      <c r="D11" s="87" t="s">
        <v>49</v>
      </c>
      <c r="E11" s="79" t="s">
        <v>17</v>
      </c>
      <c r="F11" s="49"/>
      <c r="G11" s="50"/>
      <c r="H11" s="51"/>
      <c r="I11" s="59"/>
      <c r="J11" s="41"/>
      <c r="K11" s="22"/>
      <c r="L11" s="22"/>
      <c r="M11" s="22"/>
      <c r="N11" s="42"/>
      <c r="O11" s="49">
        <v>2</v>
      </c>
      <c r="P11" s="50">
        <v>1</v>
      </c>
      <c r="Q11" s="51">
        <v>2</v>
      </c>
      <c r="R11" s="59"/>
      <c r="S11" s="41"/>
      <c r="T11" s="22"/>
      <c r="U11" s="22">
        <v>2</v>
      </c>
      <c r="V11" s="22"/>
      <c r="W11" s="42"/>
      <c r="X11" s="49"/>
      <c r="Y11" s="50"/>
      <c r="Z11" s="51"/>
      <c r="AA11" s="59"/>
      <c r="AB11" s="41"/>
      <c r="AC11" s="22"/>
      <c r="AD11" s="22"/>
      <c r="AE11" s="22"/>
      <c r="AF11" s="42"/>
      <c r="AG11" s="43">
        <f t="shared" si="0"/>
        <v>2</v>
      </c>
      <c r="AH11" s="22">
        <f t="shared" si="0"/>
        <v>1</v>
      </c>
      <c r="AI11" s="37">
        <f t="shared" si="0"/>
        <v>2</v>
      </c>
      <c r="AJ11" s="38">
        <f t="shared" si="1"/>
        <v>30</v>
      </c>
      <c r="AL11" s="378"/>
      <c r="AM11" s="378"/>
      <c r="AN11" s="378"/>
      <c r="AO11" s="378"/>
      <c r="AP11" s="378"/>
    </row>
    <row r="12" spans="1:42" s="33" customFormat="1" ht="12.75">
      <c r="A12" s="26" t="s">
        <v>94</v>
      </c>
      <c r="B12" s="373" t="s">
        <v>111</v>
      </c>
      <c r="C12" s="94" t="str">
        <f t="shared" si="2"/>
        <v>Es2-ELEN-16o-II</v>
      </c>
      <c r="D12" s="86" t="s">
        <v>49</v>
      </c>
      <c r="E12" s="80" t="s">
        <v>17</v>
      </c>
      <c r="F12" s="44"/>
      <c r="G12" s="45"/>
      <c r="H12" s="46"/>
      <c r="I12" s="58"/>
      <c r="J12" s="65"/>
      <c r="K12" s="24"/>
      <c r="L12" s="24"/>
      <c r="M12" s="24"/>
      <c r="N12" s="47"/>
      <c r="O12" s="44">
        <v>2</v>
      </c>
      <c r="P12" s="45">
        <v>1</v>
      </c>
      <c r="Q12" s="46">
        <v>0</v>
      </c>
      <c r="R12" s="58" t="s">
        <v>23</v>
      </c>
      <c r="S12" s="45">
        <v>2</v>
      </c>
      <c r="T12" s="24"/>
      <c r="U12" s="24"/>
      <c r="V12" s="24">
        <v>2</v>
      </c>
      <c r="W12" s="47">
        <v>1</v>
      </c>
      <c r="X12" s="44"/>
      <c r="Y12" s="45"/>
      <c r="Z12" s="46"/>
      <c r="AA12" s="58"/>
      <c r="AB12" s="45"/>
      <c r="AC12" s="24"/>
      <c r="AD12" s="24"/>
      <c r="AE12" s="24"/>
      <c r="AF12" s="47"/>
      <c r="AG12" s="37">
        <f t="shared" si="0"/>
        <v>2</v>
      </c>
      <c r="AH12" s="23">
        <f t="shared" si="0"/>
        <v>1</v>
      </c>
      <c r="AI12" s="48">
        <f t="shared" si="0"/>
        <v>0</v>
      </c>
      <c r="AJ12" s="38">
        <f t="shared" si="1"/>
        <v>75</v>
      </c>
      <c r="AL12" s="378"/>
      <c r="AM12" s="378"/>
      <c r="AN12" s="378"/>
      <c r="AO12" s="378"/>
      <c r="AP12" s="378"/>
    </row>
    <row r="13" spans="1:42" s="33" customFormat="1" ht="12.75">
      <c r="A13" s="26" t="s">
        <v>95</v>
      </c>
      <c r="B13" s="373" t="s">
        <v>123</v>
      </c>
      <c r="C13" s="93" t="str">
        <f t="shared" si="2"/>
        <v>Es2-ELEN-17o-II</v>
      </c>
      <c r="D13" s="87" t="s">
        <v>49</v>
      </c>
      <c r="E13" s="79" t="s">
        <v>17</v>
      </c>
      <c r="F13" s="73"/>
      <c r="G13" s="41"/>
      <c r="H13" s="74"/>
      <c r="I13" s="75"/>
      <c r="J13" s="50"/>
      <c r="K13" s="76"/>
      <c r="L13" s="76"/>
      <c r="M13" s="76"/>
      <c r="N13" s="77"/>
      <c r="O13" s="41">
        <v>2</v>
      </c>
      <c r="P13" s="41">
        <v>1</v>
      </c>
      <c r="Q13" s="74">
        <v>0</v>
      </c>
      <c r="R13" s="75"/>
      <c r="S13" s="41"/>
      <c r="T13" s="76"/>
      <c r="U13" s="76">
        <v>2</v>
      </c>
      <c r="V13" s="76"/>
      <c r="W13" s="77"/>
      <c r="X13" s="41"/>
      <c r="Y13" s="41"/>
      <c r="Z13" s="74"/>
      <c r="AA13" s="75"/>
      <c r="AB13" s="41"/>
      <c r="AC13" s="76"/>
      <c r="AD13" s="76"/>
      <c r="AE13" s="76"/>
      <c r="AF13" s="77"/>
      <c r="AG13" s="37">
        <f>SUM(F13,O13,X13)</f>
        <v>2</v>
      </c>
      <c r="AH13" s="22">
        <f>SUM(G13,P13,Y13)</f>
        <v>1</v>
      </c>
      <c r="AI13" s="37">
        <f>SUM(H13,Q13,Z13)</f>
        <v>0</v>
      </c>
      <c r="AJ13" s="38">
        <f t="shared" si="1"/>
        <v>30</v>
      </c>
      <c r="AL13" s="379">
        <f>AG8</f>
        <v>28</v>
      </c>
      <c r="AM13" s="380">
        <f>AH8</f>
        <v>14</v>
      </c>
      <c r="AN13" s="380">
        <f>AI8</f>
        <v>8</v>
      </c>
      <c r="AO13" s="379">
        <f>AJ8</f>
        <v>390</v>
      </c>
      <c r="AP13" s="378"/>
    </row>
    <row r="14" spans="1:42" s="33" customFormat="1" ht="12.75">
      <c r="A14" s="26" t="s">
        <v>96</v>
      </c>
      <c r="B14" s="373" t="s">
        <v>115</v>
      </c>
      <c r="C14" s="72" t="str">
        <f t="shared" si="2"/>
        <v>Es2-ELEN-18o-II</v>
      </c>
      <c r="D14" s="88" t="s">
        <v>50</v>
      </c>
      <c r="E14" s="81" t="s">
        <v>17</v>
      </c>
      <c r="F14" s="43"/>
      <c r="G14" s="37"/>
      <c r="H14" s="52"/>
      <c r="I14" s="60"/>
      <c r="J14" s="37"/>
      <c r="K14" s="22"/>
      <c r="L14" s="22"/>
      <c r="M14" s="22"/>
      <c r="N14" s="42"/>
      <c r="O14" s="37">
        <v>5</v>
      </c>
      <c r="P14" s="37">
        <v>2</v>
      </c>
      <c r="Q14" s="52">
        <v>2</v>
      </c>
      <c r="R14" s="60"/>
      <c r="S14" s="37">
        <v>1</v>
      </c>
      <c r="T14" s="22"/>
      <c r="U14" s="22">
        <v>1</v>
      </c>
      <c r="V14" s="22"/>
      <c r="W14" s="42">
        <v>1</v>
      </c>
      <c r="X14" s="37"/>
      <c r="Y14" s="37"/>
      <c r="Z14" s="52"/>
      <c r="AA14" s="60"/>
      <c r="AB14" s="37"/>
      <c r="AC14" s="22"/>
      <c r="AD14" s="22"/>
      <c r="AE14" s="22"/>
      <c r="AF14" s="42"/>
      <c r="AG14" s="50">
        <f t="shared" si="0"/>
        <v>5</v>
      </c>
      <c r="AH14" s="30">
        <f t="shared" si="0"/>
        <v>2</v>
      </c>
      <c r="AI14" s="30">
        <f t="shared" si="0"/>
        <v>2</v>
      </c>
      <c r="AJ14" s="38">
        <f t="shared" si="1"/>
        <v>45</v>
      </c>
      <c r="AL14" s="377">
        <f>SUM(AG15:AG18,AG24:AG26)</f>
        <v>19</v>
      </c>
      <c r="AM14" s="377">
        <f>SUM(AH15:AH18,AH24:AH26)</f>
        <v>16</v>
      </c>
      <c r="AN14" s="377">
        <f>SUM(AI15:AI18,AI24:AI26)</f>
        <v>6</v>
      </c>
      <c r="AO14" s="377">
        <f>SUM(AJ15:AJ18,AJ24:AJ26)</f>
        <v>390</v>
      </c>
      <c r="AP14" s="378"/>
    </row>
    <row r="15" spans="1:42" s="33" customFormat="1" ht="12.75">
      <c r="A15" s="26" t="s">
        <v>97</v>
      </c>
      <c r="B15" s="373" t="s">
        <v>124</v>
      </c>
      <c r="C15" s="92" t="str">
        <f t="shared" si="2"/>
        <v>Es2-ELEN-19o-II</v>
      </c>
      <c r="D15" s="89" t="s">
        <v>51</v>
      </c>
      <c r="E15" s="78" t="s">
        <v>17</v>
      </c>
      <c r="F15" s="53"/>
      <c r="G15" s="48"/>
      <c r="H15" s="54"/>
      <c r="I15" s="61"/>
      <c r="J15" s="48"/>
      <c r="K15" s="23"/>
      <c r="L15" s="23"/>
      <c r="M15" s="23"/>
      <c r="N15" s="55"/>
      <c r="O15" s="48">
        <v>3</v>
      </c>
      <c r="P15" s="48">
        <v>2</v>
      </c>
      <c r="Q15" s="54">
        <v>0</v>
      </c>
      <c r="R15" s="61"/>
      <c r="S15" s="48">
        <v>1</v>
      </c>
      <c r="T15" s="23">
        <v>1</v>
      </c>
      <c r="U15" s="23"/>
      <c r="V15" s="23"/>
      <c r="W15" s="55">
        <v>1</v>
      </c>
      <c r="X15" s="48"/>
      <c r="Y15" s="48"/>
      <c r="Z15" s="54"/>
      <c r="AA15" s="61"/>
      <c r="AB15" s="48"/>
      <c r="AC15" s="23"/>
      <c r="AD15" s="23"/>
      <c r="AE15" s="23"/>
      <c r="AF15" s="55"/>
      <c r="AG15" s="48">
        <f t="shared" si="0"/>
        <v>3</v>
      </c>
      <c r="AH15" s="25">
        <f t="shared" si="0"/>
        <v>2</v>
      </c>
      <c r="AI15" s="25">
        <f t="shared" si="0"/>
        <v>0</v>
      </c>
      <c r="AJ15" s="64">
        <f t="shared" si="1"/>
        <v>45</v>
      </c>
      <c r="AL15" s="378"/>
      <c r="AM15" s="378"/>
      <c r="AN15" s="378"/>
      <c r="AO15" s="377">
        <f>SUM(AJ9,AO14)</f>
        <v>435</v>
      </c>
      <c r="AP15" s="378"/>
    </row>
    <row r="16" spans="1:42" s="33" customFormat="1" ht="12.75">
      <c r="A16" s="26" t="s">
        <v>98</v>
      </c>
      <c r="B16" s="373" t="s">
        <v>116</v>
      </c>
      <c r="C16" s="93" t="str">
        <f t="shared" si="2"/>
        <v>Es2-ELEN-20o-II</v>
      </c>
      <c r="D16" s="87" t="s">
        <v>52</v>
      </c>
      <c r="E16" s="79" t="s">
        <v>17</v>
      </c>
      <c r="F16" s="49"/>
      <c r="G16" s="50"/>
      <c r="H16" s="51"/>
      <c r="I16" s="59"/>
      <c r="J16" s="41"/>
      <c r="K16" s="22"/>
      <c r="L16" s="22"/>
      <c r="M16" s="22"/>
      <c r="N16" s="42"/>
      <c r="O16" s="49">
        <v>2</v>
      </c>
      <c r="P16" s="50">
        <v>1</v>
      </c>
      <c r="Q16" s="51">
        <v>0</v>
      </c>
      <c r="R16" s="59"/>
      <c r="S16" s="41">
        <v>1</v>
      </c>
      <c r="T16" s="22"/>
      <c r="U16" s="22">
        <v>2</v>
      </c>
      <c r="V16" s="22"/>
      <c r="W16" s="42"/>
      <c r="X16" s="49"/>
      <c r="Y16" s="50"/>
      <c r="Z16" s="51"/>
      <c r="AA16" s="59"/>
      <c r="AB16" s="41"/>
      <c r="AC16" s="22"/>
      <c r="AD16" s="22"/>
      <c r="AE16" s="22"/>
      <c r="AF16" s="42"/>
      <c r="AG16" s="43">
        <f t="shared" si="0"/>
        <v>2</v>
      </c>
      <c r="AH16" s="22">
        <f t="shared" si="0"/>
        <v>1</v>
      </c>
      <c r="AI16" s="37">
        <f t="shared" si="0"/>
        <v>0</v>
      </c>
      <c r="AJ16" s="38">
        <f t="shared" si="1"/>
        <v>45</v>
      </c>
      <c r="AL16" s="378"/>
      <c r="AM16" s="378"/>
      <c r="AN16" s="378"/>
      <c r="AO16" s="378"/>
      <c r="AP16" s="378"/>
    </row>
    <row r="17" spans="1:42" s="33" customFormat="1" ht="13.5" thickBot="1">
      <c r="A17" s="136" t="s">
        <v>99</v>
      </c>
      <c r="B17" s="374" t="s">
        <v>125</v>
      </c>
      <c r="C17" s="137" t="str">
        <f t="shared" si="2"/>
        <v>Es2-ELEN-21o-II</v>
      </c>
      <c r="D17" s="138" t="s">
        <v>53</v>
      </c>
      <c r="E17" s="139" t="s">
        <v>17</v>
      </c>
      <c r="F17" s="132"/>
      <c r="G17" s="129"/>
      <c r="H17" s="133"/>
      <c r="I17" s="134"/>
      <c r="J17" s="135"/>
      <c r="K17" s="130"/>
      <c r="L17" s="130"/>
      <c r="M17" s="130"/>
      <c r="N17" s="131"/>
      <c r="O17" s="132">
        <v>2</v>
      </c>
      <c r="P17" s="129">
        <v>1</v>
      </c>
      <c r="Q17" s="133">
        <v>2</v>
      </c>
      <c r="R17" s="134"/>
      <c r="S17" s="129"/>
      <c r="T17" s="130"/>
      <c r="U17" s="130"/>
      <c r="V17" s="130">
        <v>2</v>
      </c>
      <c r="W17" s="131"/>
      <c r="X17" s="132"/>
      <c r="Y17" s="129"/>
      <c r="Z17" s="133"/>
      <c r="AA17" s="134"/>
      <c r="AB17" s="129"/>
      <c r="AC17" s="130"/>
      <c r="AD17" s="130"/>
      <c r="AE17" s="130"/>
      <c r="AF17" s="131"/>
      <c r="AG17" s="127">
        <f t="shared" si="0"/>
        <v>2</v>
      </c>
      <c r="AH17" s="128">
        <f t="shared" si="0"/>
        <v>1</v>
      </c>
      <c r="AI17" s="39">
        <f t="shared" si="0"/>
        <v>2</v>
      </c>
      <c r="AJ17" s="40">
        <f t="shared" si="1"/>
        <v>30</v>
      </c>
      <c r="AL17" s="378"/>
      <c r="AM17" s="378"/>
      <c r="AN17" s="378"/>
      <c r="AO17" s="378"/>
      <c r="AP17" s="378"/>
    </row>
    <row r="18" spans="1:42" s="33" customFormat="1" ht="19.5" customHeight="1" thickBot="1">
      <c r="A18" s="124" t="s">
        <v>27</v>
      </c>
      <c r="B18" s="108" t="s">
        <v>104</v>
      </c>
      <c r="C18" s="341"/>
      <c r="D18" s="342"/>
      <c r="E18" s="343"/>
      <c r="F18" s="344"/>
      <c r="G18" s="345"/>
      <c r="H18" s="346"/>
      <c r="I18" s="347"/>
      <c r="J18" s="444"/>
      <c r="K18" s="444"/>
      <c r="L18" s="444"/>
      <c r="M18" s="444"/>
      <c r="N18" s="445"/>
      <c r="O18" s="344"/>
      <c r="P18" s="345"/>
      <c r="Q18" s="346"/>
      <c r="R18" s="347"/>
      <c r="S18" s="444"/>
      <c r="T18" s="444"/>
      <c r="U18" s="444"/>
      <c r="V18" s="444"/>
      <c r="W18" s="445"/>
      <c r="X18" s="348">
        <v>8</v>
      </c>
      <c r="Y18" s="349"/>
      <c r="Z18" s="346"/>
      <c r="AA18" s="347"/>
      <c r="AB18" s="444">
        <v>12</v>
      </c>
      <c r="AC18" s="444"/>
      <c r="AD18" s="444"/>
      <c r="AE18" s="444"/>
      <c r="AF18" s="445"/>
      <c r="AG18" s="344">
        <f>SUM(AG19:AG21)</f>
        <v>6</v>
      </c>
      <c r="AH18" s="141">
        <f>SUM(AH19:AH21)</f>
        <v>6</v>
      </c>
      <c r="AI18" s="142">
        <f>SUM(AI19:AI21)</f>
        <v>2</v>
      </c>
      <c r="AJ18" s="143">
        <f>SUM(AJ19:AJ21)</f>
        <v>135</v>
      </c>
      <c r="AL18" s="378"/>
      <c r="AM18" s="378"/>
      <c r="AN18" s="378"/>
      <c r="AO18" s="378"/>
      <c r="AP18" s="378"/>
    </row>
    <row r="19" spans="1:42" s="33" customFormat="1" ht="12.75">
      <c r="A19" s="26" t="s">
        <v>100</v>
      </c>
      <c r="B19" s="372" t="s">
        <v>112</v>
      </c>
      <c r="C19" s="350" t="str">
        <f>"Es2-"&amp;$AL$3&amp;"-"&amp;A19&amp;"-"&amp;IF(COUNTA(F19)&lt;&gt;0,$F$6,IF(COUNTA(O19)&lt;&gt;0,$O$6,IF(COUNTA(X19)&lt;&gt;0,$X$6,"")))</f>
        <v>Es2-ELEN-22s-III</v>
      </c>
      <c r="D19" s="351" t="s">
        <v>54</v>
      </c>
      <c r="E19" s="352" t="s">
        <v>17</v>
      </c>
      <c r="F19" s="353"/>
      <c r="G19" s="354"/>
      <c r="H19" s="355"/>
      <c r="I19" s="356"/>
      <c r="J19" s="357"/>
      <c r="K19" s="358"/>
      <c r="L19" s="358"/>
      <c r="M19" s="358"/>
      <c r="N19" s="350"/>
      <c r="O19" s="353"/>
      <c r="P19" s="354"/>
      <c r="Q19" s="355"/>
      <c r="R19" s="356"/>
      <c r="S19" s="357"/>
      <c r="T19" s="358"/>
      <c r="U19" s="358"/>
      <c r="V19" s="358"/>
      <c r="W19" s="350"/>
      <c r="X19" s="353">
        <v>2</v>
      </c>
      <c r="Y19" s="354">
        <v>2</v>
      </c>
      <c r="Z19" s="355">
        <v>0</v>
      </c>
      <c r="AA19" s="356"/>
      <c r="AB19" s="357">
        <v>1</v>
      </c>
      <c r="AC19" s="358"/>
      <c r="AD19" s="358">
        <v>2</v>
      </c>
      <c r="AE19" s="358"/>
      <c r="AF19" s="350"/>
      <c r="AG19" s="359">
        <f aca="true" t="shared" si="3" ref="AG19:AG24">SUM(F19,O19,X19)</f>
        <v>2</v>
      </c>
      <c r="AH19" s="22">
        <f aca="true" t="shared" si="4" ref="AH19:AH24">SUM(G19,P19,Y19)</f>
        <v>2</v>
      </c>
      <c r="AI19" s="37">
        <f aca="true" t="shared" si="5" ref="AI19:AI24">SUM(H19,Q19,Z19)</f>
        <v>0</v>
      </c>
      <c r="AJ19" s="42">
        <f aca="true" t="shared" si="6" ref="AJ19:AJ24">SUM(J19:N19,S19:W19,AB19:AF19)*15</f>
        <v>45</v>
      </c>
      <c r="AL19" s="378"/>
      <c r="AM19" s="378"/>
      <c r="AN19" s="378"/>
      <c r="AO19" s="378"/>
      <c r="AP19" s="378"/>
    </row>
    <row r="20" spans="1:42" s="33" customFormat="1" ht="12.75">
      <c r="A20" s="26" t="s">
        <v>101</v>
      </c>
      <c r="B20" s="373" t="s">
        <v>113</v>
      </c>
      <c r="C20" s="350" t="str">
        <f>"Es2-"&amp;$AL$3&amp;"-"&amp;A20&amp;"-"&amp;IF(COUNTA(F20)&lt;&gt;0,$F$6,IF(COUNTA(O20)&lt;&gt;0,$O$6,IF(COUNTA(X20)&lt;&gt;0,$X$6,"")))</f>
        <v>Es2-ELEN-23s-III</v>
      </c>
      <c r="D20" s="351" t="s">
        <v>55</v>
      </c>
      <c r="E20" s="352" t="s">
        <v>17</v>
      </c>
      <c r="F20" s="353"/>
      <c r="G20" s="360"/>
      <c r="H20" s="355"/>
      <c r="I20" s="356"/>
      <c r="J20" s="357"/>
      <c r="K20" s="358"/>
      <c r="L20" s="358"/>
      <c r="M20" s="358"/>
      <c r="N20" s="350"/>
      <c r="O20" s="353"/>
      <c r="P20" s="360"/>
      <c r="Q20" s="355"/>
      <c r="R20" s="356"/>
      <c r="S20" s="357"/>
      <c r="T20" s="358"/>
      <c r="U20" s="358"/>
      <c r="V20" s="358"/>
      <c r="W20" s="350"/>
      <c r="X20" s="353">
        <v>2</v>
      </c>
      <c r="Y20" s="360">
        <v>2</v>
      </c>
      <c r="Z20" s="355">
        <v>1</v>
      </c>
      <c r="AA20" s="356"/>
      <c r="AB20" s="357">
        <v>1</v>
      </c>
      <c r="AC20" s="358"/>
      <c r="AD20" s="358"/>
      <c r="AE20" s="358"/>
      <c r="AF20" s="350">
        <v>2</v>
      </c>
      <c r="AG20" s="359">
        <f t="shared" si="3"/>
        <v>2</v>
      </c>
      <c r="AH20" s="22">
        <f t="shared" si="4"/>
        <v>2</v>
      </c>
      <c r="AI20" s="37">
        <f t="shared" si="5"/>
        <v>1</v>
      </c>
      <c r="AJ20" s="38">
        <f t="shared" si="6"/>
        <v>45</v>
      </c>
      <c r="AL20" s="378"/>
      <c r="AM20" s="378"/>
      <c r="AN20" s="378"/>
      <c r="AO20" s="378"/>
      <c r="AP20" s="378"/>
    </row>
    <row r="21" spans="1:42" s="33" customFormat="1" ht="13.5" thickBot="1">
      <c r="A21" s="26" t="s">
        <v>102</v>
      </c>
      <c r="B21" s="374" t="s">
        <v>114</v>
      </c>
      <c r="C21" s="350" t="str">
        <f>"Es2-"&amp;$AL$3&amp;"-"&amp;A21&amp;"-"&amp;IF(COUNTA(F21)&lt;&gt;0,$F$6,IF(COUNTA(O21)&lt;&gt;0,$O$6,IF(COUNTA(X21)&lt;&gt;0,$X$6,"")))</f>
        <v>Es2-ELEN-24s-III</v>
      </c>
      <c r="D21" s="351" t="s">
        <v>54</v>
      </c>
      <c r="E21" s="352" t="s">
        <v>17</v>
      </c>
      <c r="F21" s="353"/>
      <c r="G21" s="360"/>
      <c r="H21" s="355"/>
      <c r="I21" s="356"/>
      <c r="J21" s="357"/>
      <c r="K21" s="358"/>
      <c r="L21" s="358"/>
      <c r="M21" s="358"/>
      <c r="N21" s="350"/>
      <c r="O21" s="353"/>
      <c r="P21" s="360"/>
      <c r="Q21" s="355"/>
      <c r="R21" s="356"/>
      <c r="S21" s="357"/>
      <c r="T21" s="358"/>
      <c r="U21" s="358"/>
      <c r="V21" s="358"/>
      <c r="W21" s="350"/>
      <c r="X21" s="353">
        <v>2</v>
      </c>
      <c r="Y21" s="360">
        <v>2</v>
      </c>
      <c r="Z21" s="355">
        <v>1</v>
      </c>
      <c r="AA21" s="356"/>
      <c r="AB21" s="357">
        <v>1</v>
      </c>
      <c r="AC21" s="358"/>
      <c r="AD21" s="358">
        <v>1</v>
      </c>
      <c r="AE21" s="358"/>
      <c r="AF21" s="350">
        <v>1</v>
      </c>
      <c r="AG21" s="359">
        <f t="shared" si="3"/>
        <v>2</v>
      </c>
      <c r="AH21" s="22">
        <f t="shared" si="4"/>
        <v>2</v>
      </c>
      <c r="AI21" s="37">
        <f t="shared" si="5"/>
        <v>1</v>
      </c>
      <c r="AJ21" s="38">
        <f t="shared" si="6"/>
        <v>45</v>
      </c>
      <c r="AL21" s="378"/>
      <c r="AM21" s="378"/>
      <c r="AN21" s="378"/>
      <c r="AO21" s="378"/>
      <c r="AP21" s="378"/>
    </row>
    <row r="22" spans="1:42" s="33" customFormat="1" ht="19.5" customHeight="1" thickBot="1">
      <c r="A22" s="124" t="s">
        <v>24</v>
      </c>
      <c r="B22" s="371" t="s">
        <v>105</v>
      </c>
      <c r="C22" s="147"/>
      <c r="D22" s="148"/>
      <c r="E22" s="149"/>
      <c r="F22" s="146"/>
      <c r="G22" s="144"/>
      <c r="H22" s="145"/>
      <c r="I22" s="158"/>
      <c r="J22" s="446"/>
      <c r="K22" s="446"/>
      <c r="L22" s="446"/>
      <c r="M22" s="446"/>
      <c r="N22" s="447"/>
      <c r="O22" s="161"/>
      <c r="P22" s="159"/>
      <c r="Q22" s="145"/>
      <c r="R22" s="158"/>
      <c r="S22" s="446"/>
      <c r="T22" s="446"/>
      <c r="U22" s="446"/>
      <c r="V22" s="446"/>
      <c r="W22" s="447"/>
      <c r="X22" s="160">
        <v>8</v>
      </c>
      <c r="Y22" s="159"/>
      <c r="Z22" s="145"/>
      <c r="AA22" s="158"/>
      <c r="AB22" s="446">
        <v>12</v>
      </c>
      <c r="AC22" s="446"/>
      <c r="AD22" s="446">
        <v>1</v>
      </c>
      <c r="AE22" s="446"/>
      <c r="AF22" s="447"/>
      <c r="AG22" s="140">
        <f>SUM(AG23:AG26)</f>
        <v>8</v>
      </c>
      <c r="AH22" s="141">
        <f>SUM(AH23:AH26)</f>
        <v>8</v>
      </c>
      <c r="AI22" s="142">
        <f>SUM(AI23:AI26)</f>
        <v>3</v>
      </c>
      <c r="AJ22" s="143">
        <f>SUM(AJ23:AJ26)</f>
        <v>180</v>
      </c>
      <c r="AL22" s="378"/>
      <c r="AM22" s="378"/>
      <c r="AN22" s="378"/>
      <c r="AO22" s="378"/>
      <c r="AP22" s="378"/>
    </row>
    <row r="23" spans="1:42" s="33" customFormat="1" ht="12.75">
      <c r="A23" s="26" t="s">
        <v>106</v>
      </c>
      <c r="B23" s="340" t="s">
        <v>126</v>
      </c>
      <c r="C23" s="95" t="str">
        <f>"Es2-"&amp;$AL$3&amp;"-"&amp;A23&amp;"-"&amp;IF(COUNTA(F23)&lt;&gt;0,$F$6,IF(COUNTA(O23)&lt;&gt;0,$O$6,IF(COUNTA(X23)&lt;&gt;0,$X$6,"")))</f>
        <v>Es2-ELEN-25e-III</v>
      </c>
      <c r="D23" s="87" t="s">
        <v>56</v>
      </c>
      <c r="E23" s="79" t="s">
        <v>17</v>
      </c>
      <c r="F23" s="66"/>
      <c r="G23" s="67"/>
      <c r="H23" s="68"/>
      <c r="I23" s="69"/>
      <c r="J23" s="70"/>
      <c r="K23" s="71"/>
      <c r="L23" s="71"/>
      <c r="M23" s="71"/>
      <c r="N23" s="72"/>
      <c r="O23" s="66"/>
      <c r="P23" s="67"/>
      <c r="Q23" s="68"/>
      <c r="R23" s="69"/>
      <c r="S23" s="70"/>
      <c r="T23" s="71"/>
      <c r="U23" s="71"/>
      <c r="V23" s="71"/>
      <c r="W23" s="72"/>
      <c r="X23" s="66">
        <v>2</v>
      </c>
      <c r="Y23" s="67">
        <v>2</v>
      </c>
      <c r="Z23" s="68">
        <v>1</v>
      </c>
      <c r="AA23" s="69"/>
      <c r="AB23" s="70">
        <v>2</v>
      </c>
      <c r="AC23" s="71"/>
      <c r="AD23" s="71"/>
      <c r="AE23" s="71"/>
      <c r="AF23" s="72">
        <v>1</v>
      </c>
      <c r="AG23" s="83">
        <f t="shared" si="3"/>
        <v>2</v>
      </c>
      <c r="AH23" s="22">
        <f t="shared" si="4"/>
        <v>2</v>
      </c>
      <c r="AI23" s="37">
        <f t="shared" si="5"/>
        <v>1</v>
      </c>
      <c r="AJ23" s="38">
        <f t="shared" si="6"/>
        <v>45</v>
      </c>
      <c r="AL23" s="378"/>
      <c r="AM23" s="378"/>
      <c r="AN23" s="378"/>
      <c r="AO23" s="378"/>
      <c r="AP23" s="378"/>
    </row>
    <row r="24" spans="1:42" s="33" customFormat="1" ht="12.75">
      <c r="A24" s="26" t="s">
        <v>107</v>
      </c>
      <c r="B24" s="340" t="s">
        <v>127</v>
      </c>
      <c r="C24" s="95" t="str">
        <f>"Es2-"&amp;$AL$3&amp;"-"&amp;A24&amp;"-"&amp;IF(COUNTA(F24)&lt;&gt;0,$F$6,IF(COUNTA(O24)&lt;&gt;0,$O$6,IF(COUNTA(X24)&lt;&gt;0,$X$6,"")))</f>
        <v>Es2-ELEN-26e-III</v>
      </c>
      <c r="D24" s="87" t="s">
        <v>57</v>
      </c>
      <c r="E24" s="79" t="s">
        <v>17</v>
      </c>
      <c r="F24" s="66"/>
      <c r="G24" s="67"/>
      <c r="H24" s="68"/>
      <c r="I24" s="69"/>
      <c r="J24" s="70"/>
      <c r="K24" s="71"/>
      <c r="L24" s="71"/>
      <c r="M24" s="71"/>
      <c r="N24" s="72"/>
      <c r="O24" s="66"/>
      <c r="P24" s="67"/>
      <c r="Q24" s="68"/>
      <c r="R24" s="69"/>
      <c r="S24" s="70"/>
      <c r="T24" s="71"/>
      <c r="U24" s="71"/>
      <c r="V24" s="71"/>
      <c r="W24" s="72"/>
      <c r="X24" s="66">
        <v>2</v>
      </c>
      <c r="Y24" s="67">
        <v>2</v>
      </c>
      <c r="Z24" s="68">
        <v>0</v>
      </c>
      <c r="AA24" s="69"/>
      <c r="AB24" s="70">
        <v>2</v>
      </c>
      <c r="AC24" s="71"/>
      <c r="AD24" s="71">
        <v>1</v>
      </c>
      <c r="AE24" s="71"/>
      <c r="AF24" s="72"/>
      <c r="AG24" s="83">
        <f t="shared" si="3"/>
        <v>2</v>
      </c>
      <c r="AH24" s="22">
        <f t="shared" si="4"/>
        <v>2</v>
      </c>
      <c r="AI24" s="37">
        <f t="shared" si="5"/>
        <v>0</v>
      </c>
      <c r="AJ24" s="38">
        <f t="shared" si="6"/>
        <v>45</v>
      </c>
      <c r="AL24" s="378"/>
      <c r="AM24" s="378"/>
      <c r="AN24" s="378"/>
      <c r="AO24" s="378"/>
      <c r="AP24" s="378"/>
    </row>
    <row r="25" spans="1:42" s="33" customFormat="1" ht="12.75">
      <c r="A25" s="26" t="s">
        <v>108</v>
      </c>
      <c r="B25" s="339" t="s">
        <v>128</v>
      </c>
      <c r="C25" s="95" t="str">
        <f>"Es2-"&amp;$AL$3&amp;"-"&amp;A25&amp;"-"&amp;IF(COUNTA(F25)&lt;&gt;0,$F$6,IF(COUNTA(O25)&lt;&gt;0,$O$6,IF(COUNTA(X25)&lt;&gt;0,$X$6,"")))</f>
        <v>Es2-ELEN-27e-III</v>
      </c>
      <c r="D25" s="87" t="s">
        <v>58</v>
      </c>
      <c r="E25" s="79" t="s">
        <v>17</v>
      </c>
      <c r="F25" s="66"/>
      <c r="G25" s="67"/>
      <c r="H25" s="68"/>
      <c r="I25" s="69"/>
      <c r="J25" s="70"/>
      <c r="K25" s="71"/>
      <c r="L25" s="71"/>
      <c r="M25" s="71"/>
      <c r="N25" s="72"/>
      <c r="O25" s="66"/>
      <c r="P25" s="67"/>
      <c r="Q25" s="68"/>
      <c r="R25" s="69"/>
      <c r="S25" s="70"/>
      <c r="T25" s="71"/>
      <c r="U25" s="71"/>
      <c r="V25" s="71"/>
      <c r="W25" s="72"/>
      <c r="X25" s="66">
        <v>2</v>
      </c>
      <c r="Y25" s="67">
        <v>2</v>
      </c>
      <c r="Z25" s="68">
        <v>1</v>
      </c>
      <c r="AA25" s="69"/>
      <c r="AB25" s="70">
        <v>2</v>
      </c>
      <c r="AC25" s="71"/>
      <c r="AD25" s="71">
        <v>1</v>
      </c>
      <c r="AE25" s="71"/>
      <c r="AF25" s="72"/>
      <c r="AG25" s="83">
        <f aca="true" t="shared" si="7" ref="AG25:AI26">SUM(F25,O25,X25)</f>
        <v>2</v>
      </c>
      <c r="AH25" s="22">
        <f t="shared" si="7"/>
        <v>2</v>
      </c>
      <c r="AI25" s="37">
        <f t="shared" si="7"/>
        <v>1</v>
      </c>
      <c r="AJ25" s="38">
        <f>SUM(J25:N25,S25:W25,AB25:AF25)*15</f>
        <v>45</v>
      </c>
      <c r="AL25" s="378"/>
      <c r="AM25" s="378"/>
      <c r="AN25" s="378"/>
      <c r="AO25" s="378"/>
      <c r="AP25" s="378"/>
    </row>
    <row r="26" spans="1:42" s="33" customFormat="1" ht="13.5" thickBot="1">
      <c r="A26" s="26" t="s">
        <v>109</v>
      </c>
      <c r="B26" s="370" t="s">
        <v>25</v>
      </c>
      <c r="C26" s="95" t="str">
        <f>"Es2-"&amp;$AL$3&amp;"-"&amp;A26&amp;"-"&amp;IF(COUNTA(F26)&lt;&gt;0,$F$6,IF(COUNTA(O26)&lt;&gt;0,$O$6,IF(COUNTA(X26)&lt;&gt;0,$X$6,"")))</f>
        <v>Es2-ELEN-28e-III</v>
      </c>
      <c r="D26" s="362" t="s">
        <v>54</v>
      </c>
      <c r="E26" s="363" t="s">
        <v>17</v>
      </c>
      <c r="F26" s="364"/>
      <c r="G26" s="365"/>
      <c r="H26" s="366"/>
      <c r="I26" s="367"/>
      <c r="J26" s="368"/>
      <c r="K26" s="369"/>
      <c r="L26" s="369"/>
      <c r="M26" s="369"/>
      <c r="N26" s="361"/>
      <c r="O26" s="364"/>
      <c r="P26" s="365"/>
      <c r="Q26" s="366"/>
      <c r="R26" s="367"/>
      <c r="S26" s="368"/>
      <c r="T26" s="369"/>
      <c r="U26" s="369"/>
      <c r="V26" s="369"/>
      <c r="W26" s="361"/>
      <c r="X26" s="364">
        <v>2</v>
      </c>
      <c r="Y26" s="365">
        <v>2</v>
      </c>
      <c r="Z26" s="366">
        <v>1</v>
      </c>
      <c r="AA26" s="367"/>
      <c r="AB26" s="368">
        <v>1</v>
      </c>
      <c r="AC26" s="369"/>
      <c r="AD26" s="369"/>
      <c r="AE26" s="369"/>
      <c r="AF26" s="361">
        <v>2</v>
      </c>
      <c r="AG26" s="83">
        <f t="shared" si="7"/>
        <v>2</v>
      </c>
      <c r="AH26" s="128">
        <f t="shared" si="7"/>
        <v>2</v>
      </c>
      <c r="AI26" s="39">
        <f t="shared" si="7"/>
        <v>1</v>
      </c>
      <c r="AJ26" s="40">
        <f>SUM(J26:N26,S26:W26,AB26:AF26)*15</f>
        <v>45</v>
      </c>
      <c r="AL26" s="378"/>
      <c r="AM26" s="378"/>
      <c r="AN26" s="378"/>
      <c r="AO26" s="378"/>
      <c r="AP26" s="378"/>
    </row>
    <row r="27" spans="1:42" s="34" customFormat="1" ht="19.5" customHeight="1" thickBot="1">
      <c r="A27" s="423" t="s">
        <v>59</v>
      </c>
      <c r="B27" s="424"/>
      <c r="C27" s="425"/>
      <c r="D27" s="150"/>
      <c r="E27" s="151"/>
      <c r="F27" s="152">
        <f>SUM(F9:F17,F19:F26)</f>
        <v>0</v>
      </c>
      <c r="G27" s="153">
        <f>SUM(G9:G17,G19:G26)</f>
        <v>0</v>
      </c>
      <c r="H27" s="153">
        <f>SUM(H9:H17,H19:H26)</f>
        <v>0</v>
      </c>
      <c r="I27" s="154"/>
      <c r="J27" s="155">
        <f aca="true" t="shared" si="8" ref="J27:Q27">SUM(J9:J17,J19:J26)</f>
        <v>0</v>
      </c>
      <c r="K27" s="155">
        <f t="shared" si="8"/>
        <v>0</v>
      </c>
      <c r="L27" s="155">
        <f t="shared" si="8"/>
        <v>0</v>
      </c>
      <c r="M27" s="155">
        <f t="shared" si="8"/>
        <v>0</v>
      </c>
      <c r="N27" s="156">
        <f t="shared" si="8"/>
        <v>0</v>
      </c>
      <c r="O27" s="152">
        <f t="shared" si="8"/>
        <v>28</v>
      </c>
      <c r="P27" s="153">
        <f t="shared" si="8"/>
        <v>14</v>
      </c>
      <c r="Q27" s="153">
        <f t="shared" si="8"/>
        <v>8</v>
      </c>
      <c r="R27" s="154"/>
      <c r="S27" s="155">
        <f aca="true" t="shared" si="9" ref="S27:Z27">SUM(S9:S17,S19:S26)</f>
        <v>8</v>
      </c>
      <c r="T27" s="155">
        <f t="shared" si="9"/>
        <v>1</v>
      </c>
      <c r="U27" s="155">
        <f t="shared" si="9"/>
        <v>8</v>
      </c>
      <c r="V27" s="155">
        <f t="shared" si="9"/>
        <v>4</v>
      </c>
      <c r="W27" s="156">
        <f t="shared" si="9"/>
        <v>5</v>
      </c>
      <c r="X27" s="152">
        <f t="shared" si="9"/>
        <v>22</v>
      </c>
      <c r="Y27" s="153">
        <f t="shared" si="9"/>
        <v>14</v>
      </c>
      <c r="Z27" s="153">
        <f t="shared" si="9"/>
        <v>5</v>
      </c>
      <c r="AA27" s="154"/>
      <c r="AB27" s="155">
        <f>SUM(AB9:AB17,AB19:AB26)</f>
        <v>22</v>
      </c>
      <c r="AC27" s="155">
        <f>SUM(AC9:AC17,AC19:AC26)</f>
        <v>0</v>
      </c>
      <c r="AD27" s="155">
        <f>SUM(AD9:AD17,AD19:AD26)</f>
        <v>6</v>
      </c>
      <c r="AE27" s="155">
        <f>SUM(AE9:AE17,AE19:AE26)</f>
        <v>0</v>
      </c>
      <c r="AF27" s="156">
        <f>SUM(AF9:AF17,AF19:AF26)</f>
        <v>6</v>
      </c>
      <c r="AG27" s="459" t="s">
        <v>12</v>
      </c>
      <c r="AH27" s="457"/>
      <c r="AI27" s="457"/>
      <c r="AJ27" s="458"/>
      <c r="AL27" s="378"/>
      <c r="AM27" s="378"/>
      <c r="AN27" s="378"/>
      <c r="AO27" s="378"/>
      <c r="AP27" s="378"/>
    </row>
    <row r="28" spans="1:42" s="35" customFormat="1" ht="19.5" customHeight="1" thickBot="1">
      <c r="A28" s="426" t="s">
        <v>60</v>
      </c>
      <c r="B28" s="427"/>
      <c r="C28" s="428"/>
      <c r="D28" s="110"/>
      <c r="E28" s="111"/>
      <c r="F28" s="463" t="s">
        <v>12</v>
      </c>
      <c r="G28" s="464"/>
      <c r="H28" s="464"/>
      <c r="I28" s="465">
        <f>SUM(J27:N27)</f>
        <v>0</v>
      </c>
      <c r="J28" s="457"/>
      <c r="K28" s="457"/>
      <c r="L28" s="457"/>
      <c r="M28" s="457"/>
      <c r="N28" s="458"/>
      <c r="O28" s="463" t="s">
        <v>12</v>
      </c>
      <c r="P28" s="464"/>
      <c r="Q28" s="464"/>
      <c r="R28" s="465">
        <f>SUM(S27:W27)</f>
        <v>26</v>
      </c>
      <c r="S28" s="457"/>
      <c r="T28" s="457"/>
      <c r="U28" s="457"/>
      <c r="V28" s="457"/>
      <c r="W28" s="458"/>
      <c r="X28" s="463" t="s">
        <v>12</v>
      </c>
      <c r="Y28" s="464"/>
      <c r="Z28" s="466"/>
      <c r="AA28" s="465">
        <f>SUM(AB27:AF27)</f>
        <v>34</v>
      </c>
      <c r="AB28" s="457"/>
      <c r="AC28" s="457"/>
      <c r="AD28" s="457"/>
      <c r="AE28" s="457"/>
      <c r="AF28" s="458"/>
      <c r="AG28" s="108">
        <f>SUM(AG8,AG18,AG22)</f>
        <v>42</v>
      </c>
      <c r="AH28" s="108">
        <f>SUM(AH8,AH18,AH22)</f>
        <v>28</v>
      </c>
      <c r="AI28" s="108">
        <f>SUM(AI8,AI18,AI22)</f>
        <v>13</v>
      </c>
      <c r="AJ28" s="109">
        <f>SUM(I28,R28,AA28)*15</f>
        <v>900</v>
      </c>
      <c r="AL28" s="378"/>
      <c r="AM28" s="378"/>
      <c r="AN28" s="378"/>
      <c r="AO28" s="378"/>
      <c r="AP28" s="378"/>
    </row>
    <row r="29" spans="1:42" s="32" customFormat="1" ht="19.5" customHeight="1" thickBot="1">
      <c r="A29" s="429" t="s">
        <v>61</v>
      </c>
      <c r="B29" s="430"/>
      <c r="C29" s="431"/>
      <c r="D29" s="36"/>
      <c r="E29" s="36"/>
      <c r="F29" s="460">
        <f>COUNTA(I9:I17,I19:I21,I23:I26)</f>
        <v>0</v>
      </c>
      <c r="G29" s="461"/>
      <c r="H29" s="461"/>
      <c r="I29" s="461"/>
      <c r="J29" s="461"/>
      <c r="K29" s="461"/>
      <c r="L29" s="461"/>
      <c r="M29" s="461"/>
      <c r="N29" s="462"/>
      <c r="O29" s="460">
        <f>COUNTA(R9:R17,R19:R21,R23:R26)</f>
        <v>3</v>
      </c>
      <c r="P29" s="461"/>
      <c r="Q29" s="461"/>
      <c r="R29" s="461"/>
      <c r="S29" s="461"/>
      <c r="T29" s="461"/>
      <c r="U29" s="461"/>
      <c r="V29" s="461"/>
      <c r="W29" s="462"/>
      <c r="X29" s="460">
        <f>COUNTA(AA9:AA17,AA19:AA21,AA23:AA26)</f>
        <v>0</v>
      </c>
      <c r="Y29" s="461"/>
      <c r="Z29" s="461"/>
      <c r="AA29" s="461"/>
      <c r="AB29" s="461"/>
      <c r="AC29" s="461"/>
      <c r="AD29" s="461"/>
      <c r="AE29" s="461"/>
      <c r="AF29" s="462"/>
      <c r="AG29" s="460">
        <f>SUM(F29:AF29)</f>
        <v>3</v>
      </c>
      <c r="AH29" s="461"/>
      <c r="AI29" s="461"/>
      <c r="AJ29" s="462"/>
      <c r="AL29" s="378"/>
      <c r="AM29" s="378"/>
      <c r="AN29" s="378"/>
      <c r="AO29" s="378"/>
      <c r="AP29" s="378"/>
    </row>
    <row r="30" spans="1:42" ht="12.75">
      <c r="A30" s="11"/>
      <c r="B30" s="11"/>
      <c r="C30" s="11"/>
      <c r="D30" s="11"/>
      <c r="E30" s="11"/>
      <c r="F30" s="12"/>
      <c r="G30" s="12"/>
      <c r="H30" s="12"/>
      <c r="I30" s="62"/>
      <c r="J30" s="27"/>
      <c r="K30" s="28"/>
      <c r="L30" s="13"/>
      <c r="M30" s="13"/>
      <c r="N30" s="13"/>
      <c r="O30" s="12"/>
      <c r="P30" s="12"/>
      <c r="Q30" s="12"/>
      <c r="R30" s="62"/>
      <c r="S30" s="27"/>
      <c r="T30" s="28"/>
      <c r="U30" s="13"/>
      <c r="V30" s="13"/>
      <c r="W30" s="13"/>
      <c r="X30" s="12"/>
      <c r="Y30" s="12"/>
      <c r="Z30" s="12"/>
      <c r="AA30" s="62"/>
      <c r="AB30" s="27"/>
      <c r="AC30" s="28"/>
      <c r="AD30" s="13"/>
      <c r="AE30" s="13"/>
      <c r="AF30" s="13"/>
      <c r="AG30" s="14"/>
      <c r="AH30" s="14"/>
      <c r="AI30" s="14"/>
      <c r="AL30" s="441" t="s">
        <v>117</v>
      </c>
      <c r="AM30" s="441"/>
      <c r="AN30" s="441"/>
      <c r="AO30" s="441"/>
      <c r="AP30" s="378"/>
    </row>
    <row r="31" spans="1:42" ht="12.75">
      <c r="A31" s="31"/>
      <c r="B31" s="162" t="s">
        <v>84</v>
      </c>
      <c r="D31" s="11"/>
      <c r="E31" s="11"/>
      <c r="F31" s="11"/>
      <c r="G31" s="11"/>
      <c r="H31" s="11"/>
      <c r="K31" s="11"/>
      <c r="L31" s="11"/>
      <c r="M31" s="11"/>
      <c r="N31" s="11"/>
      <c r="O31" s="11"/>
      <c r="P31" s="11"/>
      <c r="Q31" s="11"/>
      <c r="R31" s="63"/>
      <c r="S31" s="11"/>
      <c r="T31" s="11"/>
      <c r="U31" s="11"/>
      <c r="V31" s="11"/>
      <c r="W31" s="11"/>
      <c r="X31" s="11"/>
      <c r="Y31" s="11"/>
      <c r="Z31" s="11"/>
      <c r="AA31" s="63"/>
      <c r="AB31" s="17"/>
      <c r="AC31" s="11"/>
      <c r="AD31" s="11"/>
      <c r="AE31" s="11"/>
      <c r="AF31" s="11"/>
      <c r="AI31" s="11"/>
      <c r="AJ31" s="11"/>
      <c r="AL31" s="379">
        <f>AL13</f>
        <v>28</v>
      </c>
      <c r="AM31" s="380">
        <f>AM13</f>
        <v>14</v>
      </c>
      <c r="AN31" s="380">
        <f>AN13</f>
        <v>8</v>
      </c>
      <c r="AO31" s="379">
        <f>AO13</f>
        <v>390</v>
      </c>
      <c r="AP31" s="381"/>
    </row>
    <row r="32" spans="1:42" ht="12.75">
      <c r="A32" s="62"/>
      <c r="B32" s="82"/>
      <c r="C32" s="11"/>
      <c r="D32" s="11"/>
      <c r="E32" s="11"/>
      <c r="F32" s="11"/>
      <c r="G32" s="11"/>
      <c r="H32" s="11"/>
      <c r="K32" s="17"/>
      <c r="L32" s="11"/>
      <c r="M32" s="11"/>
      <c r="N32" s="11"/>
      <c r="O32" s="11"/>
      <c r="P32" s="11"/>
      <c r="Q32" s="11"/>
      <c r="R32" s="63"/>
      <c r="S32" s="11"/>
      <c r="T32" s="11"/>
      <c r="U32" s="11"/>
      <c r="V32" s="11"/>
      <c r="W32" s="11"/>
      <c r="X32" s="11"/>
      <c r="Y32" s="11"/>
      <c r="Z32" s="11"/>
      <c r="AA32" s="63"/>
      <c r="AB32" s="11"/>
      <c r="AC32" s="11"/>
      <c r="AD32" s="11"/>
      <c r="AE32" s="11"/>
      <c r="AF32" s="11"/>
      <c r="AG32" s="11"/>
      <c r="AH32" s="11"/>
      <c r="AI32" s="11"/>
      <c r="AJ32" s="15"/>
      <c r="AL32" s="382">
        <f>SUM(AG9,AL14)</f>
        <v>25</v>
      </c>
      <c r="AM32" s="382">
        <f>SUM(AH9,AM14)</f>
        <v>19</v>
      </c>
      <c r="AN32" s="382">
        <f>SUM(AI9,AN14)</f>
        <v>8</v>
      </c>
      <c r="AO32" s="382">
        <f>SUM(AJ9,AO14)</f>
        <v>435</v>
      </c>
      <c r="AP32" s="383"/>
    </row>
    <row r="33" spans="1:42" ht="12.75">
      <c r="A33" s="11"/>
      <c r="B33" s="11"/>
      <c r="C33" s="11"/>
      <c r="D33" s="11"/>
      <c r="E33" s="11"/>
      <c r="F33" s="11"/>
      <c r="G33" s="11"/>
      <c r="H33" s="11"/>
      <c r="I33" s="63"/>
      <c r="J33" s="17"/>
      <c r="K33" s="17"/>
      <c r="L33" s="11"/>
      <c r="M33" s="11"/>
      <c r="N33" s="11"/>
      <c r="O33" s="11"/>
      <c r="P33" s="11"/>
      <c r="Q33" s="11"/>
      <c r="R33" s="63"/>
      <c r="S33" s="11"/>
      <c r="T33" s="11"/>
      <c r="U33" s="11"/>
      <c r="V33" s="11"/>
      <c r="W33" s="11"/>
      <c r="X33" s="11"/>
      <c r="Y33" s="11"/>
      <c r="Z33" s="11"/>
      <c r="AA33" s="63"/>
      <c r="AB33" s="11"/>
      <c r="AC33" s="11"/>
      <c r="AD33" s="11"/>
      <c r="AE33" s="11"/>
      <c r="AF33" s="11"/>
      <c r="AG33" s="11"/>
      <c r="AH33" s="11"/>
      <c r="AI33" s="11"/>
      <c r="AJ33" s="11"/>
      <c r="AL33" s="377"/>
      <c r="AM33" s="377"/>
      <c r="AN33" s="377"/>
      <c r="AO33" s="377"/>
      <c r="AP33" s="377"/>
    </row>
    <row r="34" spans="1:42" ht="12.75">
      <c r="A34" s="11"/>
      <c r="B34" s="11"/>
      <c r="C34" s="11"/>
      <c r="D34" s="11"/>
      <c r="E34" s="11"/>
      <c r="F34" s="11"/>
      <c r="G34" s="11"/>
      <c r="H34" s="11"/>
      <c r="I34" s="63"/>
      <c r="J34" s="11"/>
      <c r="K34" s="11"/>
      <c r="L34" s="11"/>
      <c r="M34" s="11"/>
      <c r="N34" s="11"/>
      <c r="O34" s="11"/>
      <c r="P34" s="11"/>
      <c r="Q34" s="11"/>
      <c r="R34" s="63"/>
      <c r="S34" s="11"/>
      <c r="T34" s="11"/>
      <c r="U34" s="11"/>
      <c r="V34" s="11"/>
      <c r="W34" s="11"/>
      <c r="X34" s="11"/>
      <c r="Y34" s="11"/>
      <c r="Z34" s="11"/>
      <c r="AA34" s="63"/>
      <c r="AB34" s="11"/>
      <c r="AC34" s="11"/>
      <c r="AD34" s="11"/>
      <c r="AE34" s="11"/>
      <c r="AF34" s="11"/>
      <c r="AG34" s="11"/>
      <c r="AH34" s="11"/>
      <c r="AI34" s="11"/>
      <c r="AJ34" s="11"/>
      <c r="AL34" s="375"/>
      <c r="AM34" s="375"/>
      <c r="AN34" s="375"/>
      <c r="AO34" s="375"/>
      <c r="AP34" s="375"/>
    </row>
    <row r="35" spans="1:42" ht="12.75">
      <c r="A35" s="11"/>
      <c r="B35" s="11"/>
      <c r="C35" s="11"/>
      <c r="D35" s="11"/>
      <c r="E35" s="11"/>
      <c r="F35" s="11"/>
      <c r="G35" s="11"/>
      <c r="H35" s="11"/>
      <c r="I35" s="63"/>
      <c r="J35" s="11"/>
      <c r="K35" s="11"/>
      <c r="L35" s="11"/>
      <c r="M35" s="11"/>
      <c r="N35" s="11"/>
      <c r="O35" s="11"/>
      <c r="P35" s="11"/>
      <c r="Q35" s="11"/>
      <c r="R35" s="63"/>
      <c r="S35" s="11"/>
      <c r="T35" s="11"/>
      <c r="U35" s="11"/>
      <c r="V35" s="11"/>
      <c r="W35" s="11"/>
      <c r="X35" s="11"/>
      <c r="Y35" s="11"/>
      <c r="Z35" s="11"/>
      <c r="AA35" s="63"/>
      <c r="AB35" s="11"/>
      <c r="AC35" s="11"/>
      <c r="AD35" s="11"/>
      <c r="AE35" s="11"/>
      <c r="AF35" s="11"/>
      <c r="AG35" s="11"/>
      <c r="AH35" s="11"/>
      <c r="AI35" s="11"/>
      <c r="AJ35" s="11"/>
      <c r="AL35" s="375"/>
      <c r="AM35" s="375"/>
      <c r="AN35" s="375"/>
      <c r="AO35" s="375"/>
      <c r="AP35" s="375"/>
    </row>
    <row r="36" spans="1:42" ht="12.75">
      <c r="A36" s="11"/>
      <c r="B36" s="11"/>
      <c r="C36" s="11"/>
      <c r="D36" s="11"/>
      <c r="E36" s="11"/>
      <c r="F36" s="11"/>
      <c r="G36" s="11"/>
      <c r="H36" s="11"/>
      <c r="I36" s="63"/>
      <c r="J36" s="11"/>
      <c r="K36" s="11"/>
      <c r="L36" s="11"/>
      <c r="M36" s="11"/>
      <c r="N36" s="11"/>
      <c r="O36" s="11"/>
      <c r="P36" s="11"/>
      <c r="Q36" s="11"/>
      <c r="R36" s="63"/>
      <c r="S36" s="11"/>
      <c r="T36" s="11"/>
      <c r="U36" s="11"/>
      <c r="V36" s="11"/>
      <c r="W36" s="11"/>
      <c r="X36" s="11"/>
      <c r="Y36" s="11"/>
      <c r="Z36" s="11"/>
      <c r="AA36" s="63"/>
      <c r="AB36" s="11"/>
      <c r="AC36" s="11"/>
      <c r="AD36" s="11"/>
      <c r="AE36" s="11"/>
      <c r="AF36" s="11"/>
      <c r="AG36" s="11"/>
      <c r="AH36" s="11"/>
      <c r="AI36" s="11"/>
      <c r="AJ36" s="11"/>
      <c r="AL36" s="375"/>
      <c r="AM36" s="375"/>
      <c r="AN36" s="375"/>
      <c r="AO36" s="375"/>
      <c r="AP36" s="375"/>
    </row>
    <row r="37" spans="1:42" ht="12.75">
      <c r="A37" s="11"/>
      <c r="B37" s="11"/>
      <c r="C37" s="11"/>
      <c r="D37" s="11"/>
      <c r="E37" s="11"/>
      <c r="F37" s="11"/>
      <c r="G37" s="11"/>
      <c r="H37" s="11"/>
      <c r="I37" s="63"/>
      <c r="J37" s="11"/>
      <c r="K37" s="11"/>
      <c r="L37" s="11"/>
      <c r="M37" s="11"/>
      <c r="N37" s="11"/>
      <c r="O37" s="11"/>
      <c r="P37" s="11"/>
      <c r="Q37" s="11"/>
      <c r="R37" s="63"/>
      <c r="S37" s="11"/>
      <c r="T37" s="11"/>
      <c r="U37" s="11"/>
      <c r="V37" s="11"/>
      <c r="W37" s="11"/>
      <c r="X37" s="11"/>
      <c r="Y37" s="11"/>
      <c r="Z37" s="11"/>
      <c r="AA37" s="63"/>
      <c r="AB37" s="11"/>
      <c r="AC37" s="11"/>
      <c r="AD37" s="11"/>
      <c r="AE37" s="11"/>
      <c r="AF37" s="11"/>
      <c r="AG37" s="11"/>
      <c r="AH37" s="11"/>
      <c r="AI37" s="11"/>
      <c r="AJ37" s="11"/>
      <c r="AL37" s="375"/>
      <c r="AM37" s="375"/>
      <c r="AN37" s="375"/>
      <c r="AO37" s="375"/>
      <c r="AP37" s="375"/>
    </row>
    <row r="38" spans="1:36" ht="12.75">
      <c r="A38" s="11"/>
      <c r="B38" s="11"/>
      <c r="C38" s="11"/>
      <c r="D38" s="11"/>
      <c r="E38" s="11"/>
      <c r="F38" s="11"/>
      <c r="G38" s="11"/>
      <c r="H38" s="11"/>
      <c r="I38" s="63"/>
      <c r="J38" s="11"/>
      <c r="K38" s="11"/>
      <c r="L38" s="11"/>
      <c r="M38" s="11"/>
      <c r="N38" s="11"/>
      <c r="O38" s="11"/>
      <c r="P38" s="11"/>
      <c r="Q38" s="11"/>
      <c r="R38" s="63"/>
      <c r="S38" s="11"/>
      <c r="T38" s="11"/>
      <c r="U38" s="11"/>
      <c r="V38" s="11"/>
      <c r="W38" s="11"/>
      <c r="X38" s="11"/>
      <c r="Y38" s="11"/>
      <c r="Z38" s="11"/>
      <c r="AA38" s="63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2.75">
      <c r="A39" s="11"/>
      <c r="B39" s="11"/>
      <c r="C39" s="11"/>
      <c r="D39" s="11"/>
      <c r="E39" s="11"/>
      <c r="F39" s="11"/>
      <c r="G39" s="11"/>
      <c r="H39" s="11"/>
      <c r="I39" s="63"/>
      <c r="J39" s="11"/>
      <c r="K39" s="11"/>
      <c r="L39" s="11"/>
      <c r="M39" s="11"/>
      <c r="N39" s="11"/>
      <c r="O39" s="11"/>
      <c r="P39" s="11"/>
      <c r="Q39" s="11"/>
      <c r="R39" s="63"/>
      <c r="S39" s="11"/>
      <c r="T39" s="11"/>
      <c r="U39" s="11"/>
      <c r="V39" s="11"/>
      <c r="W39" s="11"/>
      <c r="X39" s="11"/>
      <c r="Y39" s="11"/>
      <c r="Z39" s="11"/>
      <c r="AA39" s="63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2.75">
      <c r="A40" s="11"/>
      <c r="B40" s="11"/>
      <c r="C40" s="11"/>
      <c r="D40" s="11"/>
      <c r="E40" s="11"/>
      <c r="F40" s="11"/>
      <c r="G40" s="11"/>
      <c r="H40" s="11"/>
      <c r="I40" s="63"/>
      <c r="J40" s="11"/>
      <c r="K40" s="11"/>
      <c r="L40" s="11"/>
      <c r="M40" s="11"/>
      <c r="N40" s="11"/>
      <c r="O40" s="11"/>
      <c r="P40" s="11"/>
      <c r="Q40" s="11"/>
      <c r="R40" s="63"/>
      <c r="S40" s="11"/>
      <c r="T40" s="11"/>
      <c r="U40" s="11"/>
      <c r="V40" s="11"/>
      <c r="W40" s="11"/>
      <c r="X40" s="11"/>
      <c r="Y40" s="11"/>
      <c r="Z40" s="11"/>
      <c r="AA40" s="63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2.75">
      <c r="A41" s="11"/>
      <c r="B41" s="11"/>
      <c r="C41" s="11"/>
      <c r="D41" s="11"/>
      <c r="E41" s="11"/>
      <c r="F41" s="11"/>
      <c r="G41" s="11"/>
      <c r="H41" s="11"/>
      <c r="I41" s="63"/>
      <c r="J41" s="11"/>
      <c r="K41" s="11"/>
      <c r="L41" s="11"/>
      <c r="M41" s="11"/>
      <c r="N41" s="11"/>
      <c r="O41" s="11"/>
      <c r="P41" s="11"/>
      <c r="Q41" s="11"/>
      <c r="R41" s="63"/>
      <c r="S41" s="11"/>
      <c r="T41" s="11"/>
      <c r="U41" s="11"/>
      <c r="V41" s="11"/>
      <c r="W41" s="11"/>
      <c r="X41" s="11"/>
      <c r="Y41" s="11"/>
      <c r="Z41" s="11"/>
      <c r="AA41" s="63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2.75">
      <c r="A42" s="11"/>
      <c r="B42" s="11"/>
      <c r="C42" s="11"/>
      <c r="D42" s="11"/>
      <c r="E42" s="11"/>
      <c r="F42" s="11"/>
      <c r="G42" s="11"/>
      <c r="H42" s="11"/>
      <c r="I42" s="63"/>
      <c r="J42" s="11"/>
      <c r="K42" s="11"/>
      <c r="L42" s="11"/>
      <c r="M42" s="11"/>
      <c r="N42" s="11"/>
      <c r="O42" s="11"/>
      <c r="P42" s="11"/>
      <c r="Q42" s="11"/>
      <c r="R42" s="63"/>
      <c r="S42" s="11"/>
      <c r="T42" s="11"/>
      <c r="U42" s="11"/>
      <c r="V42" s="11"/>
      <c r="W42" s="11"/>
      <c r="X42" s="11"/>
      <c r="Y42" s="11"/>
      <c r="Z42" s="11"/>
      <c r="AA42" s="63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2.75">
      <c r="A43" s="11"/>
      <c r="B43" s="11"/>
      <c r="C43" s="11"/>
      <c r="D43" s="11"/>
      <c r="E43" s="11"/>
      <c r="F43" s="11"/>
      <c r="G43" s="11"/>
      <c r="H43" s="11"/>
      <c r="I43" s="63"/>
      <c r="J43" s="11"/>
      <c r="K43" s="11"/>
      <c r="L43" s="11"/>
      <c r="M43" s="11"/>
      <c r="N43" s="11"/>
      <c r="O43" s="11"/>
      <c r="P43" s="11"/>
      <c r="Q43" s="11"/>
      <c r="R43" s="63"/>
      <c r="S43" s="11"/>
      <c r="T43" s="11"/>
      <c r="U43" s="11"/>
      <c r="V43" s="11"/>
      <c r="W43" s="11"/>
      <c r="X43" s="11"/>
      <c r="Y43" s="11"/>
      <c r="Z43" s="11"/>
      <c r="AA43" s="63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2.75">
      <c r="A44" s="11"/>
      <c r="B44" s="11"/>
      <c r="C44" s="11"/>
      <c r="D44" s="11"/>
      <c r="E44" s="11"/>
      <c r="F44" s="11"/>
      <c r="G44" s="11"/>
      <c r="H44" s="11"/>
      <c r="I44" s="63"/>
      <c r="J44" s="11"/>
      <c r="K44" s="11"/>
      <c r="L44" s="11"/>
      <c r="M44" s="11"/>
      <c r="N44" s="11"/>
      <c r="O44" s="11"/>
      <c r="P44" s="11"/>
      <c r="Q44" s="11"/>
      <c r="R44" s="63"/>
      <c r="S44" s="11"/>
      <c r="T44" s="11"/>
      <c r="U44" s="11"/>
      <c r="V44" s="11"/>
      <c r="W44" s="11"/>
      <c r="X44" s="11"/>
      <c r="Y44" s="11"/>
      <c r="Z44" s="11"/>
      <c r="AA44" s="63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2.75">
      <c r="A45" s="11"/>
      <c r="B45" s="11"/>
      <c r="C45" s="11"/>
      <c r="D45" s="11"/>
      <c r="E45" s="11"/>
      <c r="F45" s="11"/>
      <c r="G45" s="11"/>
      <c r="H45" s="11"/>
      <c r="I45" s="63"/>
      <c r="J45" s="11"/>
      <c r="K45" s="11"/>
      <c r="L45" s="11"/>
      <c r="M45" s="11"/>
      <c r="N45" s="11"/>
      <c r="O45" s="11"/>
      <c r="P45" s="11"/>
      <c r="Q45" s="11"/>
      <c r="R45" s="63"/>
      <c r="S45" s="11"/>
      <c r="T45" s="11"/>
      <c r="U45" s="11"/>
      <c r="V45" s="11"/>
      <c r="W45" s="11"/>
      <c r="X45" s="11"/>
      <c r="Y45" s="11"/>
      <c r="Z45" s="11"/>
      <c r="AA45" s="63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2.75">
      <c r="A46" s="11"/>
      <c r="B46" s="11"/>
      <c r="C46" s="11"/>
      <c r="D46" s="11"/>
      <c r="E46" s="11"/>
      <c r="F46" s="11"/>
      <c r="G46" s="11"/>
      <c r="H46" s="11"/>
      <c r="I46" s="63"/>
      <c r="J46" s="11"/>
      <c r="K46" s="11"/>
      <c r="L46" s="11"/>
      <c r="M46" s="11"/>
      <c r="N46" s="11"/>
      <c r="O46" s="11"/>
      <c r="P46" s="11"/>
      <c r="Q46" s="11"/>
      <c r="R46" s="63"/>
      <c r="S46" s="11"/>
      <c r="T46" s="11"/>
      <c r="U46" s="11"/>
      <c r="V46" s="11"/>
      <c r="W46" s="11"/>
      <c r="X46" s="11"/>
      <c r="Y46" s="11"/>
      <c r="Z46" s="11"/>
      <c r="AA46" s="63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2.75">
      <c r="A47" s="11"/>
      <c r="B47" s="11"/>
      <c r="C47" s="11"/>
      <c r="D47" s="11"/>
      <c r="E47" s="11"/>
      <c r="F47" s="11"/>
      <c r="G47" s="11"/>
      <c r="H47" s="11"/>
      <c r="I47" s="63"/>
      <c r="J47" s="11"/>
      <c r="K47" s="11"/>
      <c r="L47" s="11"/>
      <c r="M47" s="11"/>
      <c r="N47" s="11"/>
      <c r="O47" s="11"/>
      <c r="P47" s="11"/>
      <c r="Q47" s="11"/>
      <c r="R47" s="63"/>
      <c r="S47" s="11"/>
      <c r="T47" s="11"/>
      <c r="U47" s="11"/>
      <c r="V47" s="11"/>
      <c r="W47" s="11"/>
      <c r="X47" s="11"/>
      <c r="Y47" s="11"/>
      <c r="Z47" s="11"/>
      <c r="AA47" s="63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2.75">
      <c r="A48" s="11"/>
      <c r="B48" s="11"/>
      <c r="C48" s="11"/>
      <c r="D48" s="11"/>
      <c r="E48" s="11"/>
      <c r="F48" s="11"/>
      <c r="G48" s="11"/>
      <c r="H48" s="11"/>
      <c r="I48" s="63"/>
      <c r="J48" s="11"/>
      <c r="K48" s="11"/>
      <c r="L48" s="11"/>
      <c r="M48" s="11"/>
      <c r="N48" s="11"/>
      <c r="O48" s="11"/>
      <c r="P48" s="11"/>
      <c r="Q48" s="11"/>
      <c r="R48" s="63"/>
      <c r="S48" s="11"/>
      <c r="T48" s="11"/>
      <c r="U48" s="11"/>
      <c r="V48" s="11"/>
      <c r="W48" s="11"/>
      <c r="X48" s="11"/>
      <c r="Y48" s="11"/>
      <c r="Z48" s="11"/>
      <c r="AA48" s="63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2.75">
      <c r="A49" s="11"/>
      <c r="B49" s="11"/>
      <c r="C49" s="11"/>
      <c r="D49" s="11"/>
      <c r="E49" s="11"/>
      <c r="F49" s="11"/>
      <c r="G49" s="11"/>
      <c r="H49" s="11"/>
      <c r="I49" s="63"/>
      <c r="J49" s="11"/>
      <c r="K49" s="11"/>
      <c r="L49" s="11"/>
      <c r="M49" s="11"/>
      <c r="N49" s="11"/>
      <c r="O49" s="11"/>
      <c r="P49" s="11"/>
      <c r="Q49" s="11"/>
      <c r="R49" s="63"/>
      <c r="S49" s="11"/>
      <c r="T49" s="11"/>
      <c r="U49" s="11"/>
      <c r="V49" s="11"/>
      <c r="W49" s="11"/>
      <c r="X49" s="11"/>
      <c r="Y49" s="11"/>
      <c r="Z49" s="11"/>
      <c r="AA49" s="63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2.75">
      <c r="A50" s="11"/>
      <c r="B50" s="11"/>
      <c r="C50" s="11"/>
      <c r="D50" s="11"/>
      <c r="E50" s="11"/>
      <c r="F50" s="11"/>
      <c r="G50" s="11"/>
      <c r="H50" s="11"/>
      <c r="I50" s="63"/>
      <c r="J50" s="11"/>
      <c r="K50" s="11"/>
      <c r="L50" s="11"/>
      <c r="M50" s="11"/>
      <c r="N50" s="11"/>
      <c r="O50" s="11"/>
      <c r="P50" s="11"/>
      <c r="Q50" s="11"/>
      <c r="R50" s="63"/>
      <c r="S50" s="11"/>
      <c r="T50" s="11"/>
      <c r="U50" s="11"/>
      <c r="V50" s="11"/>
      <c r="W50" s="11"/>
      <c r="X50" s="11"/>
      <c r="Y50" s="11"/>
      <c r="Z50" s="11"/>
      <c r="AA50" s="63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2.75">
      <c r="A51" s="11"/>
      <c r="B51" s="11"/>
      <c r="C51" s="11"/>
      <c r="D51" s="11"/>
      <c r="E51" s="11"/>
      <c r="F51" s="11"/>
      <c r="G51" s="11"/>
      <c r="H51" s="11"/>
      <c r="I51" s="63"/>
      <c r="J51" s="11"/>
      <c r="K51" s="11"/>
      <c r="L51" s="11"/>
      <c r="M51" s="11"/>
      <c r="N51" s="11"/>
      <c r="O51" s="11"/>
      <c r="P51" s="11"/>
      <c r="Q51" s="11"/>
      <c r="R51" s="63"/>
      <c r="S51" s="11"/>
      <c r="T51" s="11"/>
      <c r="U51" s="11"/>
      <c r="V51" s="11"/>
      <c r="W51" s="11"/>
      <c r="X51" s="11"/>
      <c r="Y51" s="11"/>
      <c r="Z51" s="11"/>
      <c r="AA51" s="63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2.75">
      <c r="A52" s="11"/>
      <c r="B52" s="11"/>
      <c r="C52" s="11"/>
      <c r="D52" s="11"/>
      <c r="E52" s="11"/>
      <c r="F52" s="11"/>
      <c r="G52" s="11"/>
      <c r="H52" s="11"/>
      <c r="I52" s="63"/>
      <c r="J52" s="11"/>
      <c r="K52" s="11"/>
      <c r="L52" s="11"/>
      <c r="M52" s="11"/>
      <c r="N52" s="11"/>
      <c r="O52" s="11"/>
      <c r="P52" s="11"/>
      <c r="Q52" s="11"/>
      <c r="R52" s="63"/>
      <c r="S52" s="11"/>
      <c r="T52" s="11"/>
      <c r="U52" s="11"/>
      <c r="V52" s="11"/>
      <c r="W52" s="11"/>
      <c r="X52" s="11"/>
      <c r="Y52" s="11"/>
      <c r="Z52" s="11"/>
      <c r="AA52" s="63"/>
      <c r="AB52" s="11"/>
      <c r="AC52" s="11"/>
      <c r="AD52" s="11"/>
      <c r="AE52" s="11"/>
      <c r="AF52" s="11"/>
      <c r="AG52" s="11"/>
      <c r="AH52" s="11"/>
      <c r="AI52" s="11"/>
      <c r="AJ52" s="11"/>
    </row>
  </sheetData>
  <sheetProtection/>
  <mergeCells count="32">
    <mergeCell ref="A27:C27"/>
    <mergeCell ref="A28:C28"/>
    <mergeCell ref="A29:C29"/>
    <mergeCell ref="F28:H28"/>
    <mergeCell ref="F29:N29"/>
    <mergeCell ref="I28:N28"/>
    <mergeCell ref="AG27:AJ27"/>
    <mergeCell ref="S22:W22"/>
    <mergeCell ref="O29:W29"/>
    <mergeCell ref="O28:Q28"/>
    <mergeCell ref="R28:W28"/>
    <mergeCell ref="AG29:AJ29"/>
    <mergeCell ref="X28:Z28"/>
    <mergeCell ref="AA28:AF28"/>
    <mergeCell ref="X29:AF29"/>
    <mergeCell ref="AB22:AF22"/>
    <mergeCell ref="AB8:AF8"/>
    <mergeCell ref="F6:N6"/>
    <mergeCell ref="O6:W6"/>
    <mergeCell ref="AB18:AF18"/>
    <mergeCell ref="J8:N8"/>
    <mergeCell ref="S8:W8"/>
    <mergeCell ref="B2:AJ2"/>
    <mergeCell ref="B3:AJ3"/>
    <mergeCell ref="AL30:AO30"/>
    <mergeCell ref="F5:AF5"/>
    <mergeCell ref="J18:N18"/>
    <mergeCell ref="S18:W18"/>
    <mergeCell ref="J22:N22"/>
    <mergeCell ref="AG5:AJ5"/>
    <mergeCell ref="AG6:AJ6"/>
    <mergeCell ref="X6:AF6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Agnieszka Adameczek</cp:lastModifiedBy>
  <cp:lastPrinted>2017-09-28T08:26:42Z</cp:lastPrinted>
  <dcterms:created xsi:type="dcterms:W3CDTF">2000-05-18T07:07:52Z</dcterms:created>
  <dcterms:modified xsi:type="dcterms:W3CDTF">2020-08-03T09:58:19Z</dcterms:modified>
  <cp:category/>
  <cp:version/>
  <cp:contentType/>
  <cp:contentStatus/>
</cp:coreProperties>
</file>